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40" windowHeight="12300" activeTab="1"/>
  </bookViews>
  <sheets>
    <sheet name="Табл1" sheetId="1" r:id="rId1"/>
    <sheet name="Табл2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<sst xmlns="http://schemas.openxmlformats.org/spreadsheetml/2006/main" count="50" uniqueCount="44">
  <si>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Тип продукции</t>
  </si>
  <si>
    <t>Объем производства в запланированных ценах, руб. без НДС</t>
  </si>
  <si>
    <t>Выполнение плана, %</t>
  </si>
  <si>
    <t>Выпуск, зачтенный в выполнение плана по ассортименту</t>
  </si>
  <si>
    <t>Б</t>
  </si>
  <si>
    <t>В</t>
  </si>
  <si>
    <t>А</t>
  </si>
  <si>
    <t>Г</t>
  </si>
  <si>
    <t>Всего</t>
  </si>
  <si>
    <t>Цена за ед., руб.</t>
  </si>
  <si>
    <t>Объем производства в натуральных показателях, шт.</t>
  </si>
  <si>
    <t>Товарная продукция в плановых ценах, руб.</t>
  </si>
  <si>
    <t>Изменение товарной продукции за счет структуры, руб.</t>
  </si>
  <si>
    <t>ПЛАН</t>
  </si>
  <si>
    <t>ФАКТ</t>
  </si>
  <si>
    <t>ФАКТ (ВПф)</t>
  </si>
  <si>
    <t>ФАКТ (Vф)</t>
  </si>
  <si>
    <t>ПЛАН (Vп)</t>
  </si>
  <si>
    <t>ПЛАН (ВПпл)</t>
  </si>
  <si>
    <t>8 = гр.4 * гр.2</t>
  </si>
  <si>
    <t>9 = 16440 * гр.5 * гр.2</t>
  </si>
  <si>
    <t>10 = 16440 * гр.7 * гр.2</t>
  </si>
  <si>
    <t>(УДпл)</t>
  </si>
  <si>
    <t>(УДф)</t>
  </si>
  <si>
    <t>(ВПусл1)</t>
  </si>
  <si>
    <t>(ВПусл2)</t>
  </si>
  <si>
    <t>Влияние объема производства</t>
  </si>
  <si>
    <t>Влияние структуры</t>
  </si>
  <si>
    <t>Влияние цены</t>
  </si>
  <si>
    <t>Общее влияние</t>
  </si>
  <si>
    <t>12 = гр.10 - гр.9</t>
  </si>
  <si>
    <t>Таблица 1. Выполнение плана по ассортименту продукции</t>
  </si>
  <si>
    <t>план</t>
  </si>
  <si>
    <t>факт</t>
  </si>
  <si>
    <t>Коэффициент выполнения плана по ассортименту</t>
  </si>
  <si>
    <r>
      <t xml:space="preserve">ВПпл = V пл </t>
    </r>
    <r>
      <rPr>
        <sz val="11"/>
        <color indexed="8"/>
        <rFont val="Calibri"/>
        <family val="2"/>
      </rPr>
      <t>* УД пл * Ц пл</t>
    </r>
  </si>
  <si>
    <r>
      <t xml:space="preserve">ВП усл1 = V ф </t>
    </r>
    <r>
      <rPr>
        <sz val="11"/>
        <color indexed="8"/>
        <rFont val="Calibri"/>
        <family val="2"/>
      </rPr>
      <t>* УД пл * Ц пл</t>
    </r>
  </si>
  <si>
    <r>
      <t xml:space="preserve">ВП усл2 = V ф </t>
    </r>
    <r>
      <rPr>
        <sz val="11"/>
        <color indexed="8"/>
        <rFont val="Calibri"/>
        <family val="2"/>
      </rPr>
      <t>* УД ф * Ц пл</t>
    </r>
  </si>
  <si>
    <r>
      <t xml:space="preserve">ВП ф = V ф </t>
    </r>
    <r>
      <rPr>
        <sz val="11"/>
        <color indexed="8"/>
        <rFont val="Calibri"/>
        <family val="2"/>
      </rPr>
      <t>* УД ф * Ц ф</t>
    </r>
  </si>
  <si>
    <r>
      <t>D</t>
    </r>
    <r>
      <rPr>
        <sz val="11"/>
        <color indexed="8"/>
        <rFont val="Calibri"/>
        <family val="2"/>
      </rPr>
      <t xml:space="preserve"> ВП</t>
    </r>
    <r>
      <rPr>
        <vertAlign val="subscript"/>
        <sz val="11"/>
        <color indexed="8"/>
        <rFont val="Calibri"/>
        <family val="2"/>
      </rPr>
      <t xml:space="preserve"> D V</t>
    </r>
    <r>
      <rPr>
        <sz val="11"/>
        <color indexed="8"/>
        <rFont val="Calibri"/>
        <family val="2"/>
      </rPr>
      <t xml:space="preserve"> = ВП усл1 – ВП пл</t>
    </r>
  </si>
  <si>
    <r>
      <t>D</t>
    </r>
    <r>
      <rPr>
        <sz val="11"/>
        <color indexed="8"/>
        <rFont val="Calibri"/>
        <family val="2"/>
      </rPr>
      <t xml:space="preserve"> ВП </t>
    </r>
    <r>
      <rPr>
        <vertAlign val="subscript"/>
        <sz val="11"/>
        <color indexed="8"/>
        <rFont val="Calibri"/>
        <family val="2"/>
      </rPr>
      <t>D УД</t>
    </r>
    <r>
      <rPr>
        <sz val="11"/>
        <color indexed="8"/>
        <rFont val="Calibri"/>
        <family val="2"/>
      </rPr>
      <t xml:space="preserve"> = ВП усл2 – ВП усл1</t>
    </r>
  </si>
  <si>
    <r>
      <t>D</t>
    </r>
    <r>
      <rPr>
        <sz val="11"/>
        <color indexed="8"/>
        <rFont val="Calibri"/>
        <family val="2"/>
      </rPr>
      <t xml:space="preserve"> ВП </t>
    </r>
    <r>
      <rPr>
        <vertAlign val="subscript"/>
        <sz val="11"/>
        <color indexed="8"/>
        <rFont val="Calibri"/>
        <family val="2"/>
      </rPr>
      <t>D Ц</t>
    </r>
    <r>
      <rPr>
        <sz val="11"/>
        <color indexed="8"/>
        <rFont val="Calibri"/>
        <family val="2"/>
      </rPr>
      <t xml:space="preserve"> = ВП ф – ВП усл2</t>
    </r>
  </si>
  <si>
    <r>
      <t>D</t>
    </r>
    <r>
      <rPr>
        <sz val="11"/>
        <color indexed="8"/>
        <rFont val="Calibri"/>
        <family val="2"/>
      </rPr>
      <t xml:space="preserve"> ВП = D ВП </t>
    </r>
    <r>
      <rPr>
        <vertAlign val="subscript"/>
        <sz val="11"/>
        <color indexed="8"/>
        <rFont val="Calibri"/>
        <family val="2"/>
      </rPr>
      <t>DV</t>
    </r>
    <r>
      <rPr>
        <sz val="11"/>
        <color indexed="8"/>
        <rFont val="Calibri"/>
        <family val="2"/>
      </rPr>
      <t xml:space="preserve"> + D ВП </t>
    </r>
    <r>
      <rPr>
        <vertAlign val="subscript"/>
        <sz val="11"/>
        <color indexed="8"/>
        <rFont val="Calibri"/>
        <family val="2"/>
      </rPr>
      <t xml:space="preserve">DУД </t>
    </r>
    <r>
      <rPr>
        <sz val="11"/>
        <color indexed="8"/>
        <rFont val="Calibri"/>
        <family val="2"/>
      </rPr>
      <t xml:space="preserve">+ DВП </t>
    </r>
    <r>
      <rPr>
        <vertAlign val="subscript"/>
        <sz val="11"/>
        <color indexed="8"/>
        <rFont val="Calibri"/>
        <family val="2"/>
      </rPr>
      <t>DЦ</t>
    </r>
    <r>
      <rPr>
        <sz val="11"/>
        <color indexed="8"/>
        <rFont val="Calibri"/>
        <family val="2"/>
      </rPr>
      <t xml:space="preserve"> = ВП ф – ВП пл</t>
    </r>
  </si>
  <si>
    <t>Таблица 2. Анализ структуры выпускаемой продукции способом цепной подстановки</t>
  </si>
</sst>
</file>

<file path=xl/styles.xml><?xml version="1.0" encoding="utf-8"?>
<styleSheet xmlns="http://schemas.openxmlformats.org/spreadsheetml/2006/main">
  <numFmts count="3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_р_._-;\-* #,##0.0_р_._-;_-* &quot;-&quot;?_р_._-;_-@_-"/>
    <numFmt numFmtId="178" formatCode="#,##0_ ;[Red]\-#,##0\ "/>
    <numFmt numFmtId="179" formatCode="#,##0.0_ ;[Red]\-#,##0.0\ "/>
    <numFmt numFmtId="180" formatCode="#,##0.00_ ;[Red]\-#,##0.00\ "/>
    <numFmt numFmtId="181" formatCode="#,##0.000_ ;[Red]\-#,##0.000\ "/>
    <numFmt numFmtId="182" formatCode="#,##0.0000_ ;[Red]\-#,##0.0000\ "/>
    <numFmt numFmtId="183" formatCode="_-* #,##0.000000_р_._-;\-* #,##0.000000_р_._-;_-* &quot;-&quot;??_р_._-;_-@_-"/>
    <numFmt numFmtId="184" formatCode="_-* #,##0.000000_р_._-;\-* #,##0.000000_р_._-;_-* &quot;-&quot;????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 ;\-#,##0\ "/>
    <numFmt numFmtId="190" formatCode="0.0%"/>
  </numFmts>
  <fonts count="45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9"/>
      <color theme="1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78" fontId="42" fillId="0" borderId="10" xfId="60" applyNumberFormat="1" applyFont="1" applyBorder="1" applyAlignment="1">
      <alignment vertical="center"/>
    </xf>
    <xf numFmtId="179" fontId="42" fillId="0" borderId="10" xfId="60" applyNumberFormat="1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178" fontId="44" fillId="0" borderId="10" xfId="60" applyNumberFormat="1" applyFont="1" applyBorder="1" applyAlignment="1">
      <alignment vertical="center"/>
    </xf>
    <xf numFmtId="179" fontId="44" fillId="0" borderId="10" xfId="6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90" fontId="42" fillId="0" borderId="10" xfId="57" applyNumberFormat="1" applyFont="1" applyBorder="1" applyAlignment="1">
      <alignment vertical="center"/>
    </xf>
    <xf numFmtId="190" fontId="44" fillId="0" borderId="10" xfId="57" applyNumberFormat="1" applyFont="1" applyBorder="1" applyAlignment="1">
      <alignment vertical="center"/>
    </xf>
    <xf numFmtId="190" fontId="44" fillId="0" borderId="10" xfId="57" applyNumberFormat="1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81" fontId="42" fillId="0" borderId="10" xfId="60" applyNumberFormat="1" applyFont="1" applyBorder="1" applyAlignment="1">
      <alignment vertical="center"/>
    </xf>
    <xf numFmtId="189" fontId="42" fillId="0" borderId="10" xfId="60" applyNumberFormat="1" applyFont="1" applyBorder="1" applyAlignment="1">
      <alignment vertical="center"/>
    </xf>
    <xf numFmtId="181" fontId="44" fillId="0" borderId="10" xfId="60" applyNumberFormat="1" applyFont="1" applyBorder="1" applyAlignment="1">
      <alignment vertical="center"/>
    </xf>
    <xf numFmtId="189" fontId="44" fillId="0" borderId="10" xfId="60" applyNumberFormat="1" applyFont="1" applyBorder="1" applyAlignment="1">
      <alignment vertical="center"/>
    </xf>
    <xf numFmtId="173" fontId="42" fillId="0" borderId="0" xfId="0" applyNumberFormat="1" applyFont="1" applyAlignment="1">
      <alignment/>
    </xf>
    <xf numFmtId="175" fontId="42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178" fontId="42" fillId="0" borderId="0" xfId="0" applyNumberFormat="1" applyFont="1" applyAlignment="1">
      <alignment/>
    </xf>
    <xf numFmtId="178" fontId="4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="115" zoomScaleNormal="115" zoomScalePageLayoutView="0" workbookViewId="0" topLeftCell="A1">
      <selection activeCell="F8" sqref="F8"/>
    </sheetView>
  </sheetViews>
  <sheetFormatPr defaultColWidth="9.33203125" defaultRowHeight="12"/>
  <cols>
    <col min="1" max="1" width="1.83203125" style="1" customWidth="1"/>
    <col min="2" max="11" width="18.83203125" style="1" customWidth="1"/>
    <col min="12" max="16384" width="9.33203125" style="1" customWidth="1"/>
  </cols>
  <sheetData>
    <row r="1" ht="15">
      <c r="A1" s="1" t="s">
        <v>31</v>
      </c>
    </row>
    <row r="3" spans="2:6" s="5" customFormat="1" ht="55.5" customHeight="1">
      <c r="B3" s="13" t="s">
        <v>0</v>
      </c>
      <c r="C3" s="4" t="s">
        <v>1</v>
      </c>
      <c r="D3" s="4"/>
      <c r="E3" s="13" t="s">
        <v>2</v>
      </c>
      <c r="F3" s="13" t="s">
        <v>3</v>
      </c>
    </row>
    <row r="4" spans="2:6" s="5" customFormat="1" ht="32.25" customHeight="1">
      <c r="B4" s="14"/>
      <c r="C4" s="3" t="s">
        <v>32</v>
      </c>
      <c r="D4" s="3" t="s">
        <v>33</v>
      </c>
      <c r="E4" s="14"/>
      <c r="F4" s="14"/>
    </row>
    <row r="5" spans="2:6" ht="15">
      <c r="B5" s="6" t="s">
        <v>6</v>
      </c>
      <c r="C5" s="7">
        <v>28800</v>
      </c>
      <c r="D5" s="7">
        <v>25200</v>
      </c>
      <c r="E5" s="15">
        <f>D5/C5</f>
        <v>0.875</v>
      </c>
      <c r="F5" s="7">
        <f>IF(E5&gt;1,C5,D5)</f>
        <v>25200</v>
      </c>
    </row>
    <row r="6" spans="2:6" ht="15">
      <c r="B6" s="6" t="s">
        <v>4</v>
      </c>
      <c r="C6" s="7">
        <v>33600</v>
      </c>
      <c r="D6" s="7">
        <v>33264</v>
      </c>
      <c r="E6" s="15">
        <f>D6/C6</f>
        <v>0.99</v>
      </c>
      <c r="F6" s="7">
        <f>IF(E6&gt;1,C6,D6)</f>
        <v>33264</v>
      </c>
    </row>
    <row r="7" spans="2:6" ht="15">
      <c r="B7" s="6" t="s">
        <v>5</v>
      </c>
      <c r="C7" s="7">
        <v>19201</v>
      </c>
      <c r="D7" s="7">
        <v>40936</v>
      </c>
      <c r="E7" s="15">
        <f>D7/C7</f>
        <v>2.131972293109734</v>
      </c>
      <c r="F7" s="7">
        <f>IF(E7&gt;1,C7,D7)</f>
        <v>19201</v>
      </c>
    </row>
    <row r="8" spans="2:6" ht="15">
      <c r="B8" s="6" t="s">
        <v>7</v>
      </c>
      <c r="C8" s="7">
        <v>14400</v>
      </c>
      <c r="D8" s="7">
        <v>60</v>
      </c>
      <c r="E8" s="15">
        <f>D8/C8</f>
        <v>0.004166666666666667</v>
      </c>
      <c r="F8" s="7">
        <f>IF(E8&gt;1,C8,D8)</f>
        <v>60</v>
      </c>
    </row>
    <row r="9" spans="2:6" s="12" customFormat="1" ht="15">
      <c r="B9" s="9" t="s">
        <v>8</v>
      </c>
      <c r="C9" s="10">
        <f>SUM(C5:C8)</f>
        <v>96001</v>
      </c>
      <c r="D9" s="10">
        <f>SUM(D5:D8)</f>
        <v>99460</v>
      </c>
      <c r="E9" s="16">
        <f>D9/C9</f>
        <v>1.0360308746783888</v>
      </c>
      <c r="F9" s="10">
        <f>SUM(F5:F8)</f>
        <v>77725</v>
      </c>
    </row>
    <row r="11" spans="5:6" ht="15">
      <c r="E11" s="18" t="s">
        <v>34</v>
      </c>
      <c r="F11" s="17">
        <f>F9/C9</f>
        <v>0.8096269830522599</v>
      </c>
    </row>
  </sheetData>
  <sheetProtection/>
  <mergeCells count="4">
    <mergeCell ref="C3:D3"/>
    <mergeCell ref="B3:B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tabSelected="1" zoomScale="115" zoomScaleNormal="115" zoomScalePageLayoutView="0" workbookViewId="0" topLeftCell="B1">
      <selection activeCell="E6" sqref="E6"/>
    </sheetView>
  </sheetViews>
  <sheetFormatPr defaultColWidth="9.33203125" defaultRowHeight="12"/>
  <cols>
    <col min="1" max="1" width="9.33203125" style="1" customWidth="1"/>
    <col min="2" max="2" width="1.83203125" style="1" customWidth="1"/>
    <col min="3" max="13" width="12.83203125" style="1" customWidth="1"/>
    <col min="14" max="14" width="18" style="1" customWidth="1"/>
    <col min="15" max="16384" width="9.33203125" style="1" customWidth="1"/>
  </cols>
  <sheetData>
    <row r="1" ht="15">
      <c r="B1" s="1" t="s">
        <v>43</v>
      </c>
    </row>
    <row r="3" spans="3:14" ht="48" customHeight="1">
      <c r="C3" s="4" t="s">
        <v>0</v>
      </c>
      <c r="D3" s="20" t="s">
        <v>9</v>
      </c>
      <c r="E3" s="21"/>
      <c r="F3" s="22" t="s">
        <v>10</v>
      </c>
      <c r="G3" s="23"/>
      <c r="H3" s="23"/>
      <c r="I3" s="24"/>
      <c r="J3" s="22" t="s">
        <v>11</v>
      </c>
      <c r="K3" s="23"/>
      <c r="L3" s="23"/>
      <c r="M3" s="24"/>
      <c r="N3" s="4" t="s">
        <v>12</v>
      </c>
    </row>
    <row r="4" spans="3:14" ht="30">
      <c r="C4" s="4"/>
      <c r="D4" s="3" t="s">
        <v>13</v>
      </c>
      <c r="E4" s="3" t="s">
        <v>14</v>
      </c>
      <c r="F4" s="3" t="s">
        <v>17</v>
      </c>
      <c r="G4" s="3" t="s">
        <v>22</v>
      </c>
      <c r="H4" s="3" t="s">
        <v>16</v>
      </c>
      <c r="I4" s="3" t="s">
        <v>23</v>
      </c>
      <c r="J4" s="3" t="s">
        <v>18</v>
      </c>
      <c r="K4" s="3" t="s">
        <v>24</v>
      </c>
      <c r="L4" s="3" t="s">
        <v>25</v>
      </c>
      <c r="M4" s="3" t="s">
        <v>15</v>
      </c>
      <c r="N4" s="4"/>
    </row>
    <row r="5" spans="3:14" s="5" customFormat="1" ht="22.5">
      <c r="C5" s="2">
        <v>1</v>
      </c>
      <c r="D5" s="2">
        <f aca="true" t="shared" si="0" ref="D5:I5">C5+1</f>
        <v>2</v>
      </c>
      <c r="E5" s="2">
        <f t="shared" si="0"/>
        <v>3</v>
      </c>
      <c r="F5" s="2">
        <f t="shared" si="0"/>
        <v>4</v>
      </c>
      <c r="G5" s="2">
        <f t="shared" si="0"/>
        <v>5</v>
      </c>
      <c r="H5" s="2">
        <f t="shared" si="0"/>
        <v>6</v>
      </c>
      <c r="I5" s="2">
        <f t="shared" si="0"/>
        <v>7</v>
      </c>
      <c r="J5" s="2" t="s">
        <v>19</v>
      </c>
      <c r="K5" s="2" t="s">
        <v>20</v>
      </c>
      <c r="L5" s="2" t="s">
        <v>21</v>
      </c>
      <c r="M5" s="2">
        <v>11</v>
      </c>
      <c r="N5" s="2" t="s">
        <v>30</v>
      </c>
    </row>
    <row r="6" spans="3:14" ht="15">
      <c r="C6" s="6" t="s">
        <v>6</v>
      </c>
      <c r="D6" s="8">
        <v>5</v>
      </c>
      <c r="E6" s="8">
        <v>7.5</v>
      </c>
      <c r="F6" s="7">
        <v>5760</v>
      </c>
      <c r="G6" s="25">
        <f>F6/$F$10</f>
        <v>0.35948324283841976</v>
      </c>
      <c r="H6" s="7">
        <v>5040</v>
      </c>
      <c r="I6" s="25">
        <f>H6/$H$10</f>
        <v>0.30656934306569344</v>
      </c>
      <c r="J6" s="7">
        <f>F6*D6</f>
        <v>28800</v>
      </c>
      <c r="K6" s="7">
        <f>$H$10*G6*D6</f>
        <v>29549.522561318103</v>
      </c>
      <c r="L6" s="7">
        <f>$H$10*I6*D6</f>
        <v>25200</v>
      </c>
      <c r="M6" s="7">
        <f>H6*E6</f>
        <v>37800</v>
      </c>
      <c r="N6" s="26">
        <f>L6-K6</f>
        <v>-4349.522561318103</v>
      </c>
    </row>
    <row r="7" spans="3:14" ht="15">
      <c r="C7" s="6" t="s">
        <v>4</v>
      </c>
      <c r="D7" s="8">
        <v>6</v>
      </c>
      <c r="E7" s="8">
        <v>6</v>
      </c>
      <c r="F7" s="7">
        <v>5600</v>
      </c>
      <c r="G7" s="25">
        <f>F7/$F$10</f>
        <v>0.34949759720401924</v>
      </c>
      <c r="H7" s="7">
        <v>5544</v>
      </c>
      <c r="I7" s="25">
        <f>H7/$H$10</f>
        <v>0.3372262773722628</v>
      </c>
      <c r="J7" s="7">
        <f>F7*D7</f>
        <v>33600</v>
      </c>
      <c r="K7" s="7">
        <f>$H$10*G7*D7</f>
        <v>34474.44298820446</v>
      </c>
      <c r="L7" s="7">
        <f>$H$10*I7*D7</f>
        <v>33264</v>
      </c>
      <c r="M7" s="7">
        <f>H7*E7</f>
        <v>33264</v>
      </c>
      <c r="N7" s="26">
        <f>L7-K7</f>
        <v>-1210.442988204457</v>
      </c>
    </row>
    <row r="8" spans="3:14" ht="15">
      <c r="C8" s="6" t="s">
        <v>5</v>
      </c>
      <c r="D8" s="8">
        <v>7</v>
      </c>
      <c r="E8" s="8">
        <v>3.8</v>
      </c>
      <c r="F8" s="7">
        <v>2743</v>
      </c>
      <c r="G8" s="25">
        <f>F8/$F$10</f>
        <v>0.1711914123447544</v>
      </c>
      <c r="H8" s="7">
        <v>5848</v>
      </c>
      <c r="I8" s="25">
        <f>H8/$H$10</f>
        <v>0.3557177615571776</v>
      </c>
      <c r="J8" s="7">
        <f>F8*D8</f>
        <v>19201</v>
      </c>
      <c r="K8" s="7">
        <f>$H$10*G8*D8</f>
        <v>19700.70773263434</v>
      </c>
      <c r="L8" s="7">
        <f>$H$10*I8*D8</f>
        <v>40936</v>
      </c>
      <c r="M8" s="7">
        <f>H8*E8</f>
        <v>22222.399999999998</v>
      </c>
      <c r="N8" s="26">
        <f>L8-K8</f>
        <v>21235.29226736566</v>
      </c>
    </row>
    <row r="9" spans="3:14" ht="15">
      <c r="C9" s="6" t="s">
        <v>7</v>
      </c>
      <c r="D9" s="8">
        <v>7.5</v>
      </c>
      <c r="E9" s="8">
        <v>2.5</v>
      </c>
      <c r="F9" s="7">
        <v>1920</v>
      </c>
      <c r="G9" s="25">
        <f>F9/$F$10</f>
        <v>0.1198277476128066</v>
      </c>
      <c r="H9" s="7">
        <v>8</v>
      </c>
      <c r="I9" s="25">
        <f>H9/$H$10</f>
        <v>0.00048661800486618007</v>
      </c>
      <c r="J9" s="7">
        <f>F9*D9</f>
        <v>14400</v>
      </c>
      <c r="K9" s="7">
        <f>$H$10*G9*D9</f>
        <v>14774.761280659053</v>
      </c>
      <c r="L9" s="7">
        <f>$H$10*I9*D9</f>
        <v>60</v>
      </c>
      <c r="M9" s="7">
        <f>H9*E9</f>
        <v>20</v>
      </c>
      <c r="N9" s="26">
        <f>L9-K9</f>
        <v>-14714.761280659053</v>
      </c>
    </row>
    <row r="10" spans="3:14" s="12" customFormat="1" ht="15">
      <c r="C10" s="9" t="s">
        <v>8</v>
      </c>
      <c r="D10" s="9"/>
      <c r="E10" s="11"/>
      <c r="F10" s="10">
        <f aca="true" t="shared" si="1" ref="F10:N10">SUM(F6:F9)</f>
        <v>16023</v>
      </c>
      <c r="G10" s="27">
        <f>F10/$F$10</f>
        <v>1</v>
      </c>
      <c r="H10" s="10">
        <f t="shared" si="1"/>
        <v>16440</v>
      </c>
      <c r="I10" s="27">
        <f>H10/$H$10</f>
        <v>1</v>
      </c>
      <c r="J10" s="10">
        <f t="shared" si="1"/>
        <v>96001</v>
      </c>
      <c r="K10" s="10">
        <f t="shared" si="1"/>
        <v>98499.43456281595</v>
      </c>
      <c r="L10" s="10">
        <f t="shared" si="1"/>
        <v>99460</v>
      </c>
      <c r="M10" s="10">
        <f t="shared" si="1"/>
        <v>93306.4</v>
      </c>
      <c r="N10" s="28">
        <f t="shared" si="1"/>
        <v>960.5654371840483</v>
      </c>
    </row>
    <row r="13" ht="15">
      <c r="F13" s="19" t="s">
        <v>35</v>
      </c>
    </row>
    <row r="14" spans="6:11" ht="15">
      <c r="F14" s="19" t="s">
        <v>36</v>
      </c>
      <c r="I14" s="29"/>
      <c r="J14" s="30"/>
      <c r="K14" s="31"/>
    </row>
    <row r="15" ht="15">
      <c r="F15" s="19" t="s">
        <v>37</v>
      </c>
    </row>
    <row r="16" ht="15">
      <c r="F16" s="19" t="s">
        <v>38</v>
      </c>
    </row>
    <row r="17" spans="5:12" ht="18">
      <c r="E17" s="18" t="s">
        <v>26</v>
      </c>
      <c r="F17" s="19" t="s">
        <v>39</v>
      </c>
      <c r="L17" s="32">
        <f>K10-J10</f>
        <v>2498.43456281595</v>
      </c>
    </row>
    <row r="18" spans="5:12" ht="18">
      <c r="E18" s="18" t="s">
        <v>27</v>
      </c>
      <c r="F18" s="19" t="s">
        <v>40</v>
      </c>
      <c r="L18" s="33">
        <f>L10-K10</f>
        <v>960.5654371840501</v>
      </c>
    </row>
    <row r="19" spans="5:12" ht="18">
      <c r="E19" s="18" t="s">
        <v>28</v>
      </c>
      <c r="F19" s="19" t="s">
        <v>41</v>
      </c>
      <c r="L19" s="32">
        <f>M10-L10</f>
        <v>-6153.600000000006</v>
      </c>
    </row>
    <row r="20" spans="5:12" ht="18">
      <c r="E20" s="18" t="s">
        <v>29</v>
      </c>
      <c r="F20" s="19" t="s">
        <v>42</v>
      </c>
      <c r="L20" s="32">
        <f>L17+L18+L19</f>
        <v>-2694.600000000006</v>
      </c>
    </row>
    <row r="21" ht="15">
      <c r="L21" s="32">
        <f>M10-J10</f>
        <v>-2694.600000000006</v>
      </c>
    </row>
  </sheetData>
  <sheetProtection/>
  <mergeCells count="5">
    <mergeCell ref="C3:C4"/>
    <mergeCell ref="F3:I3"/>
    <mergeCell ref="N3:N4"/>
    <mergeCell ref="D3:E3"/>
    <mergeCell ref="J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Nplan</cp:lastModifiedBy>
  <dcterms:created xsi:type="dcterms:W3CDTF">2011-06-01T09:39:53Z</dcterms:created>
  <dcterms:modified xsi:type="dcterms:W3CDTF">2017-03-22T09:55:05Z</dcterms:modified>
  <cp:category/>
  <cp:version/>
  <cp:contentType/>
  <cp:contentStatus/>
</cp:coreProperties>
</file>