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65" windowWidth="20730" windowHeight="11760"/>
  </bookViews>
  <sheets>
    <sheet name="Меню" sheetId="2" r:id="rId1"/>
    <sheet name="ВводДанных" sheetId="1" r:id="rId2"/>
    <sheet name="3 периода" sheetId="3" r:id="rId3"/>
    <sheet name="1 период" sheetId="9" r:id="rId4"/>
  </sheets>
  <definedNames>
    <definedName name="Balance">ВводДанных!$C$1</definedName>
    <definedName name="Otchet">ВводДанных!$C$52</definedName>
    <definedName name="Strukt1">'3 периода'!$B$1</definedName>
    <definedName name="Strukt2">'1 период'!$B$1</definedName>
    <definedName name="_xlnm.Print_Area" localSheetId="3">'1 период'!$A$1:$I$81</definedName>
    <definedName name="_xlnm.Print_Area" localSheetId="2">'3 периода'!$A$1:$N$82</definedName>
    <definedName name="_xlnm.Print_Area" localSheetId="1">ВводДанных!$A$1:$I$78</definedName>
  </definedNames>
  <calcPr calcId="144525" calcMode="autoNoTable"/>
</workbook>
</file>

<file path=xl/calcChain.xml><?xml version="1.0" encoding="utf-8"?>
<calcChain xmlns="http://schemas.openxmlformats.org/spreadsheetml/2006/main">
  <c r="D60" i="9" l="1"/>
  <c r="E60" i="9" s="1"/>
  <c r="E59" i="9"/>
  <c r="D59" i="9"/>
  <c r="D29" i="9"/>
  <c r="E29" i="9" s="1"/>
  <c r="F29" i="9" s="1"/>
  <c r="G29" i="9" s="1"/>
  <c r="E4" i="9"/>
  <c r="D4" i="9"/>
  <c r="F9" i="9"/>
  <c r="F10" i="9"/>
  <c r="F11" i="9"/>
  <c r="F12" i="9"/>
  <c r="F13" i="9"/>
  <c r="F14" i="9"/>
  <c r="F15" i="9"/>
  <c r="F16" i="9"/>
  <c r="F17" i="9"/>
  <c r="F18" i="9"/>
  <c r="F20" i="9"/>
  <c r="F21" i="9"/>
  <c r="F22" i="9"/>
  <c r="F23" i="9"/>
  <c r="F24" i="9"/>
  <c r="F25" i="9"/>
  <c r="F26" i="9"/>
  <c r="F27" i="9"/>
  <c r="F28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D6" i="9"/>
  <c r="E6" i="9" s="1"/>
  <c r="F6" i="9" s="1"/>
  <c r="G6" i="9" s="1"/>
  <c r="E78" i="9"/>
  <c r="D78" i="9"/>
  <c r="E77" i="9"/>
  <c r="D77" i="9"/>
  <c r="E76" i="9"/>
  <c r="D76" i="9"/>
  <c r="E75" i="9"/>
  <c r="D75" i="9"/>
  <c r="E74" i="9"/>
  <c r="D74" i="9"/>
  <c r="E73" i="9"/>
  <c r="D73" i="9"/>
  <c r="E72" i="9"/>
  <c r="D72" i="9"/>
  <c r="E71" i="9"/>
  <c r="D71" i="9"/>
  <c r="E70" i="9"/>
  <c r="D70" i="9"/>
  <c r="E69" i="9"/>
  <c r="D69" i="9"/>
  <c r="E68" i="9"/>
  <c r="D68" i="9"/>
  <c r="E67" i="9"/>
  <c r="D67" i="9"/>
  <c r="E66" i="9"/>
  <c r="D66" i="9"/>
  <c r="E65" i="9"/>
  <c r="D65" i="9"/>
  <c r="E64" i="9"/>
  <c r="D64" i="9"/>
  <c r="E63" i="9"/>
  <c r="D63" i="9"/>
  <c r="E62" i="9"/>
  <c r="D62" i="9"/>
  <c r="E61" i="9"/>
  <c r="D61" i="9"/>
  <c r="G52" i="9"/>
  <c r="E52" i="9"/>
  <c r="G51" i="9"/>
  <c r="E51" i="9"/>
  <c r="G50" i="9"/>
  <c r="E50" i="9"/>
  <c r="D50" i="9"/>
  <c r="G49" i="9"/>
  <c r="E49" i="9"/>
  <c r="D49" i="9"/>
  <c r="G48" i="9"/>
  <c r="E48" i="9"/>
  <c r="D48" i="9"/>
  <c r="G47" i="9"/>
  <c r="E47" i="9"/>
  <c r="D47" i="9"/>
  <c r="G46" i="9"/>
  <c r="E46" i="9"/>
  <c r="D46" i="9"/>
  <c r="G45" i="9"/>
  <c r="G44" i="9"/>
  <c r="E44" i="9"/>
  <c r="G43" i="9"/>
  <c r="E43" i="9"/>
  <c r="D43" i="9"/>
  <c r="G42" i="9"/>
  <c r="E42" i="9"/>
  <c r="D42" i="9"/>
  <c r="G41" i="9"/>
  <c r="E41" i="9"/>
  <c r="D41" i="9"/>
  <c r="G40" i="9"/>
  <c r="E40" i="9"/>
  <c r="D40" i="9"/>
  <c r="G39" i="9"/>
  <c r="G38" i="9"/>
  <c r="E38" i="9"/>
  <c r="G37" i="9"/>
  <c r="E37" i="9"/>
  <c r="D37" i="9"/>
  <c r="G36" i="9"/>
  <c r="E36" i="9"/>
  <c r="D36" i="9"/>
  <c r="G35" i="9"/>
  <c r="E35" i="9"/>
  <c r="D35" i="9"/>
  <c r="G34" i="9"/>
  <c r="E34" i="9"/>
  <c r="D34" i="9"/>
  <c r="G33" i="9"/>
  <c r="E33" i="9"/>
  <c r="D33" i="9"/>
  <c r="G32" i="9"/>
  <c r="E32" i="9"/>
  <c r="D32" i="9"/>
  <c r="G28" i="9"/>
  <c r="E28" i="9"/>
  <c r="G27" i="9"/>
  <c r="E27" i="9"/>
  <c r="G26" i="9"/>
  <c r="E26" i="9"/>
  <c r="D26" i="9"/>
  <c r="G25" i="9"/>
  <c r="E25" i="9"/>
  <c r="D25" i="9"/>
  <c r="G24" i="9"/>
  <c r="E24" i="9"/>
  <c r="D24" i="9"/>
  <c r="G23" i="9"/>
  <c r="E23" i="9"/>
  <c r="D23" i="9"/>
  <c r="G22" i="9"/>
  <c r="E22" i="9"/>
  <c r="D22" i="9"/>
  <c r="G21" i="9"/>
  <c r="E21" i="9"/>
  <c r="D21" i="9"/>
  <c r="G20" i="9"/>
  <c r="E20" i="9"/>
  <c r="D20" i="9"/>
  <c r="G18" i="9"/>
  <c r="E18" i="9"/>
  <c r="G17" i="9"/>
  <c r="E17" i="9"/>
  <c r="D17" i="9"/>
  <c r="G16" i="9"/>
  <c r="E16" i="9"/>
  <c r="D16" i="9"/>
  <c r="G15" i="9"/>
  <c r="E15" i="9"/>
  <c r="D15" i="9"/>
  <c r="G14" i="9"/>
  <c r="E14" i="9"/>
  <c r="D14" i="9"/>
  <c r="G13" i="9"/>
  <c r="E13" i="9"/>
  <c r="D13" i="9"/>
  <c r="G12" i="9"/>
  <c r="E12" i="9"/>
  <c r="D12" i="9"/>
  <c r="G11" i="9"/>
  <c r="E11" i="9"/>
  <c r="D11" i="9"/>
  <c r="G10" i="9"/>
  <c r="E10" i="9"/>
  <c r="D10" i="9"/>
  <c r="G9" i="9"/>
  <c r="E9" i="9"/>
  <c r="D9" i="9"/>
  <c r="D18" i="9" l="1"/>
  <c r="D44" i="9"/>
  <c r="D27" i="9"/>
  <c r="D38" i="9"/>
  <c r="D28" i="9"/>
  <c r="D51" i="9"/>
  <c r="D52" i="9" s="1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28" i="3"/>
  <c r="L27" i="3"/>
  <c r="L26" i="3"/>
  <c r="L25" i="3"/>
  <c r="L24" i="3"/>
  <c r="L23" i="3"/>
  <c r="L22" i="3"/>
  <c r="L21" i="3"/>
  <c r="L20" i="3"/>
  <c r="L18" i="3"/>
  <c r="L17" i="3"/>
  <c r="L16" i="3"/>
  <c r="L15" i="3"/>
  <c r="L14" i="3"/>
  <c r="L13" i="3"/>
  <c r="L12" i="3"/>
  <c r="L11" i="3"/>
  <c r="L10" i="3"/>
  <c r="L9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28" i="3"/>
  <c r="J27" i="3"/>
  <c r="J26" i="3"/>
  <c r="J25" i="3"/>
  <c r="J24" i="3"/>
  <c r="J23" i="3"/>
  <c r="J22" i="3"/>
  <c r="J21" i="3"/>
  <c r="J20" i="3"/>
  <c r="J18" i="3"/>
  <c r="J17" i="3"/>
  <c r="J16" i="3"/>
  <c r="J15" i="3"/>
  <c r="J14" i="3"/>
  <c r="J13" i="3"/>
  <c r="J12" i="3"/>
  <c r="J11" i="3"/>
  <c r="J10" i="3"/>
  <c r="J9" i="3"/>
  <c r="D61" i="3"/>
  <c r="E61" i="3" s="1"/>
  <c r="F61" i="3" s="1"/>
  <c r="G61" i="3" s="1"/>
  <c r="H61" i="3" s="1"/>
  <c r="I61" i="3" s="1"/>
  <c r="E29" i="3"/>
  <c r="F29" i="3" s="1"/>
  <c r="G29" i="3" s="1"/>
  <c r="H29" i="3" s="1"/>
  <c r="I29" i="3" s="1"/>
  <c r="J29" i="3" s="1"/>
  <c r="K29" i="3" s="1"/>
  <c r="L29" i="3" s="1"/>
  <c r="D29" i="3"/>
  <c r="E6" i="3"/>
  <c r="F6" i="3" s="1"/>
  <c r="G6" i="3" s="1"/>
  <c r="H6" i="3" s="1"/>
  <c r="I6" i="3" s="1"/>
  <c r="J6" i="3" s="1"/>
  <c r="K6" i="3" s="1"/>
  <c r="L6" i="3" s="1"/>
  <c r="D6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28" i="3"/>
  <c r="K27" i="3"/>
  <c r="K26" i="3"/>
  <c r="K25" i="3"/>
  <c r="K24" i="3"/>
  <c r="K23" i="3"/>
  <c r="K22" i="3"/>
  <c r="K21" i="3"/>
  <c r="K20" i="3"/>
  <c r="K18" i="3"/>
  <c r="K17" i="3"/>
  <c r="K16" i="3"/>
  <c r="K15" i="3"/>
  <c r="K14" i="3"/>
  <c r="K13" i="3"/>
  <c r="K12" i="3"/>
  <c r="K11" i="3"/>
  <c r="K10" i="3"/>
  <c r="K9" i="3"/>
  <c r="L5" i="3"/>
  <c r="K5" i="3"/>
  <c r="J5" i="3"/>
  <c r="I70" i="3"/>
  <c r="I79" i="3"/>
  <c r="H79" i="3"/>
  <c r="G79" i="3"/>
  <c r="F79" i="3"/>
  <c r="E79" i="3"/>
  <c r="D79" i="3"/>
  <c r="I78" i="3"/>
  <c r="H78" i="3"/>
  <c r="G78" i="3"/>
  <c r="F78" i="3"/>
  <c r="E78" i="3"/>
  <c r="D78" i="3"/>
  <c r="I77" i="3"/>
  <c r="H77" i="3"/>
  <c r="G77" i="3"/>
  <c r="F77" i="3"/>
  <c r="E77" i="3"/>
  <c r="D77" i="3"/>
  <c r="I76" i="3"/>
  <c r="H76" i="3"/>
  <c r="G76" i="3"/>
  <c r="F76" i="3"/>
  <c r="E76" i="3"/>
  <c r="D76" i="3"/>
  <c r="I75" i="3"/>
  <c r="H75" i="3"/>
  <c r="G75" i="3"/>
  <c r="F75" i="3"/>
  <c r="E75" i="3"/>
  <c r="D75" i="3"/>
  <c r="I74" i="3"/>
  <c r="H74" i="3"/>
  <c r="G74" i="3"/>
  <c r="F74" i="3"/>
  <c r="E74" i="3"/>
  <c r="D74" i="3"/>
  <c r="I73" i="3"/>
  <c r="H73" i="3"/>
  <c r="G73" i="3"/>
  <c r="F73" i="3"/>
  <c r="E73" i="3"/>
  <c r="D73" i="3"/>
  <c r="I72" i="3"/>
  <c r="H72" i="3"/>
  <c r="G72" i="3"/>
  <c r="F72" i="3"/>
  <c r="E72" i="3"/>
  <c r="D72" i="3"/>
  <c r="I71" i="3"/>
  <c r="H71" i="3"/>
  <c r="G71" i="3"/>
  <c r="F71" i="3"/>
  <c r="E71" i="3"/>
  <c r="D71" i="3"/>
  <c r="H70" i="3"/>
  <c r="G70" i="3"/>
  <c r="F70" i="3"/>
  <c r="E70" i="3"/>
  <c r="D70" i="3"/>
  <c r="I69" i="3"/>
  <c r="H69" i="3"/>
  <c r="G69" i="3"/>
  <c r="F69" i="3"/>
  <c r="E69" i="3"/>
  <c r="D69" i="3"/>
  <c r="I68" i="3"/>
  <c r="H68" i="3"/>
  <c r="G68" i="3"/>
  <c r="F68" i="3"/>
  <c r="E68" i="3"/>
  <c r="D68" i="3"/>
  <c r="I67" i="3"/>
  <c r="H67" i="3"/>
  <c r="G67" i="3"/>
  <c r="F67" i="3"/>
  <c r="E67" i="3"/>
  <c r="D67" i="3"/>
  <c r="I66" i="3"/>
  <c r="H66" i="3"/>
  <c r="G66" i="3"/>
  <c r="F66" i="3"/>
  <c r="E66" i="3"/>
  <c r="D66" i="3"/>
  <c r="I65" i="3"/>
  <c r="H65" i="3"/>
  <c r="G65" i="3"/>
  <c r="F65" i="3"/>
  <c r="E65" i="3"/>
  <c r="D65" i="3"/>
  <c r="I64" i="3"/>
  <c r="H64" i="3"/>
  <c r="G64" i="3"/>
  <c r="F64" i="3"/>
  <c r="E64" i="3"/>
  <c r="D64" i="3"/>
  <c r="I63" i="3"/>
  <c r="H63" i="3"/>
  <c r="G63" i="3"/>
  <c r="F63" i="3"/>
  <c r="E63" i="3"/>
  <c r="D63" i="3"/>
  <c r="I62" i="3"/>
  <c r="H62" i="3"/>
  <c r="G62" i="3"/>
  <c r="F62" i="3"/>
  <c r="E62" i="3"/>
  <c r="D62" i="3"/>
  <c r="I60" i="3"/>
  <c r="H60" i="3"/>
  <c r="G60" i="3"/>
  <c r="F60" i="3"/>
  <c r="E60" i="3"/>
  <c r="D60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8" i="3"/>
  <c r="H38" i="3"/>
  <c r="G38" i="3"/>
  <c r="I37" i="3"/>
  <c r="H37" i="3"/>
  <c r="G37" i="3"/>
  <c r="I36" i="3"/>
  <c r="H36" i="3"/>
  <c r="G36" i="3"/>
  <c r="I35" i="3"/>
  <c r="H35" i="3"/>
  <c r="G35" i="3"/>
  <c r="I34" i="3"/>
  <c r="H34" i="3"/>
  <c r="G34" i="3"/>
  <c r="I33" i="3"/>
  <c r="H33" i="3"/>
  <c r="G33" i="3"/>
  <c r="I32" i="3"/>
  <c r="H32" i="3"/>
  <c r="G32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8" i="3"/>
  <c r="I17" i="3"/>
  <c r="I16" i="3"/>
  <c r="I15" i="3"/>
  <c r="I14" i="3"/>
  <c r="I13" i="3"/>
  <c r="I12" i="3"/>
  <c r="I11" i="3"/>
  <c r="I10" i="3"/>
  <c r="I9" i="3"/>
  <c r="H18" i="3"/>
  <c r="H17" i="3"/>
  <c r="H16" i="3"/>
  <c r="H15" i="3"/>
  <c r="H14" i="3"/>
  <c r="H13" i="3"/>
  <c r="H12" i="3"/>
  <c r="H11" i="3"/>
  <c r="H10" i="3"/>
  <c r="H9" i="3"/>
  <c r="I5" i="3"/>
  <c r="H5" i="3"/>
  <c r="G18" i="3"/>
  <c r="G17" i="3"/>
  <c r="G16" i="3"/>
  <c r="G15" i="3"/>
  <c r="G14" i="3"/>
  <c r="G13" i="3"/>
  <c r="G12" i="3"/>
  <c r="G11" i="3"/>
  <c r="G9" i="3"/>
  <c r="G10" i="3"/>
  <c r="G5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3" i="3"/>
  <c r="E43" i="3"/>
  <c r="D43" i="3"/>
  <c r="F42" i="3"/>
  <c r="E42" i="3"/>
  <c r="D42" i="3"/>
  <c r="F41" i="3"/>
  <c r="E41" i="3"/>
  <c r="D41" i="3"/>
  <c r="F40" i="3"/>
  <c r="E40" i="3"/>
  <c r="D40" i="3"/>
  <c r="F37" i="3"/>
  <c r="E37" i="3"/>
  <c r="D37" i="3"/>
  <c r="F36" i="3"/>
  <c r="E36" i="3"/>
  <c r="D36" i="3"/>
  <c r="F35" i="3"/>
  <c r="E35" i="3"/>
  <c r="D35" i="3"/>
  <c r="F34" i="3"/>
  <c r="E34" i="3"/>
  <c r="D34" i="3"/>
  <c r="F33" i="3"/>
  <c r="E33" i="3"/>
  <c r="D33" i="3"/>
  <c r="F32" i="3"/>
  <c r="E32" i="3"/>
  <c r="D32" i="3"/>
  <c r="F26" i="3"/>
  <c r="E26" i="3"/>
  <c r="D26" i="3"/>
  <c r="F25" i="3"/>
  <c r="E25" i="3"/>
  <c r="D25" i="3"/>
  <c r="F24" i="3"/>
  <c r="E24" i="3"/>
  <c r="D24" i="3"/>
  <c r="F23" i="3"/>
  <c r="E23" i="3"/>
  <c r="D23" i="3"/>
  <c r="F22" i="3"/>
  <c r="E22" i="3"/>
  <c r="D22" i="3"/>
  <c r="F21" i="3"/>
  <c r="E21" i="3"/>
  <c r="D21" i="3"/>
  <c r="F20" i="3"/>
  <c r="E20" i="3"/>
  <c r="D20" i="3"/>
  <c r="F17" i="3"/>
  <c r="E17" i="3"/>
  <c r="D17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F10" i="3"/>
  <c r="E10" i="3"/>
  <c r="D10" i="3"/>
  <c r="F9" i="3"/>
  <c r="E9" i="3"/>
  <c r="D9" i="3"/>
  <c r="F5" i="3"/>
  <c r="E5" i="3"/>
  <c r="D5" i="3"/>
  <c r="G54" i="1"/>
  <c r="F54" i="1"/>
  <c r="E54" i="1"/>
  <c r="G3" i="1"/>
  <c r="F3" i="1"/>
  <c r="E3" i="1"/>
  <c r="E72" i="1"/>
  <c r="G72" i="1"/>
  <c r="F72" i="1"/>
  <c r="E38" i="3" l="1"/>
  <c r="D27" i="3"/>
  <c r="E27" i="3"/>
  <c r="F27" i="3"/>
  <c r="D38" i="3"/>
  <c r="F38" i="3"/>
  <c r="D44" i="3"/>
  <c r="F44" i="3"/>
  <c r="E44" i="3"/>
  <c r="D51" i="3"/>
  <c r="D52" i="3" s="1"/>
  <c r="F51" i="3"/>
  <c r="E51" i="3"/>
  <c r="E52" i="3" s="1"/>
  <c r="E18" i="3"/>
  <c r="E28" i="3" s="1"/>
  <c r="F52" i="3"/>
  <c r="D18" i="3"/>
  <c r="F18" i="3"/>
  <c r="G57" i="1"/>
  <c r="G60" i="1" s="1"/>
  <c r="G66" i="1" s="1"/>
  <c r="F57" i="1"/>
  <c r="F60" i="1" s="1"/>
  <c r="F66" i="1" s="1"/>
  <c r="E57" i="1"/>
  <c r="E60" i="1" s="1"/>
  <c r="E66" i="1" s="1"/>
  <c r="G47" i="1"/>
  <c r="F47" i="1"/>
  <c r="E47" i="1"/>
  <c r="G40" i="1"/>
  <c r="F40" i="1"/>
  <c r="E40" i="1"/>
  <c r="G34" i="1"/>
  <c r="F34" i="1"/>
  <c r="E34" i="1"/>
  <c r="G24" i="1"/>
  <c r="F24" i="1"/>
  <c r="E24" i="1"/>
  <c r="G15" i="1"/>
  <c r="F15" i="1"/>
  <c r="E15" i="1"/>
  <c r="D28" i="3" l="1"/>
  <c r="F28" i="3"/>
  <c r="F25" i="1"/>
  <c r="E25" i="1"/>
  <c r="G25" i="1"/>
  <c r="E48" i="1"/>
  <c r="G48" i="1"/>
  <c r="F48" i="1"/>
</calcChain>
</file>

<file path=xl/comments1.xml><?xml version="1.0" encoding="utf-8"?>
<comments xmlns="http://schemas.openxmlformats.org/spreadsheetml/2006/main">
  <authors>
    <author>Михаил</author>
  </authors>
  <commentList>
    <comment ref="C29" authorId="0">
      <text>
        <r>
          <rPr>
            <sz val="8"/>
            <color indexed="10"/>
            <rFont val="Tahoma"/>
            <family val="2"/>
          </rPr>
          <t>заносится со знаком "Минус" "-"</t>
        </r>
      </text>
    </comment>
    <comment ref="C67" authorId="0">
      <text>
        <r>
          <rPr>
            <sz val="8"/>
            <color indexed="10"/>
            <rFont val="Tahoma"/>
            <family val="2"/>
          </rPr>
          <t>заносится со знаком "Минус" "-"</t>
        </r>
      </text>
    </comment>
    <comment ref="C69" authorId="0">
      <text>
        <r>
          <rPr>
            <sz val="8"/>
            <color indexed="10"/>
            <rFont val="Tahoma"/>
            <family val="2"/>
          </rPr>
          <t>заносится со знаком "Минус" "-"</t>
        </r>
      </text>
    </comment>
  </commentList>
</comments>
</file>

<file path=xl/sharedStrings.xml><?xml version="1.0" encoding="utf-8"?>
<sst xmlns="http://schemas.openxmlformats.org/spreadsheetml/2006/main" count="239" uniqueCount="95">
  <si>
    <t>Бухгалтерский баланс</t>
  </si>
  <si>
    <t>(тыс. руб.)</t>
  </si>
  <si>
    <t>Наименование показателя</t>
  </si>
  <si>
    <t>Код</t>
  </si>
  <si>
    <t>АКТИВ</t>
  </si>
  <si>
    <t>I. ВНЕОБОРОТНЫЕ АКТИВЫ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</si>
  <si>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</si>
  <si>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</si>
  <si>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</si>
  <si>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</si>
  <si>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Основные средства</t>
  </si>
  <si>
    <t>Доходные вложения в материальные
ценности</t>
  </si>
  <si>
    <t>Финансовые вложения</t>
  </si>
  <si>
    <t>Отложенные налоговые активы</t>
  </si>
  <si>
    <t>Прочие внеоборотные активы</t>
  </si>
  <si>
    <t>Итого по разделу I</t>
  </si>
  <si>
    <t>II. ОБОРОТНЫЕ АКТИВЫ</t>
  </si>
  <si>
    <t>Запасы</t>
  </si>
  <si>
    <t>Налог на добавленную стоимость по приобретенным ценностям</t>
  </si>
  <si>
    <t>Дебиторская задолженность</t>
  </si>
  <si>
    <t>Финансовые вложения (за исключением денежных эквивалентов)</t>
  </si>
  <si>
    <t>Денежные средства и денежные эквиваленты</t>
  </si>
  <si>
    <t>Прочие оборотные активы</t>
  </si>
  <si>
    <t>Расходы будущих периодов</t>
  </si>
  <si>
    <t>Итого по разделу II</t>
  </si>
  <si>
    <t>БАЛАНС</t>
  </si>
  <si>
    <t>ПАССИВ</t>
  </si>
  <si>
    <t>III. КАПИТАЛ И РЕЗЕРВЫ</t>
  </si>
  <si>
    <t>Уставный капитал (складочный капитал, уставный фонд, вклады товарищей)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</si>
  <si>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</si>
  <si>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</si>
  <si>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</si>
  <si>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</si>
  <si>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Нераспределенная прибыль (непокрытый убыток)</t>
  </si>
  <si>
    <t>Итого по разделу III</t>
  </si>
  <si>
    <t>IV. ДОЛГОСРОЧНЫЕ ОБЯЗАТЕЛЬСТВА</t>
  </si>
  <si>
    <t>Заемные средства</t>
  </si>
  <si>
    <t>Отложенные налоговые обязательства</t>
  </si>
  <si>
    <t>Оценочные обязательства</t>
  </si>
  <si>
    <t>Прочие обязательства</t>
  </si>
  <si>
    <t>Итого по разделу IV</t>
  </si>
  <si>
    <t>V. КРАТКОСРОЧНЫЕ ОБЯЗАТЕЛЬСТВА</t>
  </si>
  <si>
    <t>Кредиторская задолженность</t>
  </si>
  <si>
    <t>Доходы будущих периодов</t>
  </si>
  <si>
    <t>Итого по разделу V</t>
  </si>
  <si>
    <t>Отчет о финансовых результатах</t>
  </si>
  <si>
    <t>Выручка</t>
  </si>
  <si>
    <t>Себестоимость продаж</t>
  </si>
  <si>
    <t>Валовая прибыль (убыток)</t>
  </si>
  <si>
    <t>Коммерческие расходы</t>
  </si>
  <si>
    <t>Управленческие расходы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</si>
  <si>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</si>
  <si>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</si>
  <si>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</si>
  <si>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</si>
  <si>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</si>
  <si>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</si>
  <si>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</si>
  <si>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</si>
  <si>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т.ч. постоянные налоговые обязательства
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</si>
  <si>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</si>
  <si>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</si>
  <si>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</si>
  <si>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</si>
  <si>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Меню:</t>
  </si>
  <si>
    <t>Форма ввода данных бухгалтерского баланса</t>
  </si>
  <si>
    <t>Форма ввода данных отчета о финансовых результатах</t>
  </si>
  <si>
    <t>сайт поддержки:</t>
  </si>
  <si>
    <t>http://afdanalyse.ru</t>
  </si>
  <si>
    <t>ячейки ввода данных</t>
  </si>
  <si>
    <t>ячейки с формулами</t>
  </si>
  <si>
    <t>автоматически обновляемые ячейки</t>
  </si>
  <si>
    <t>1.</t>
  </si>
  <si>
    <t>2.</t>
  </si>
  <si>
    <t>3.</t>
  </si>
  <si>
    <t>Горизонтальный анализ</t>
  </si>
  <si>
    <t>Анализируемые периоды:</t>
  </si>
  <si>
    <t>2011г.</t>
  </si>
  <si>
    <t>2012г.</t>
  </si>
  <si>
    <t>2013г.</t>
  </si>
  <si>
    <t>Абсолютное изменение, тыс. руб.</t>
  </si>
  <si>
    <t>Относительное изменение, %</t>
  </si>
  <si>
    <t>Доля в структуре баланса, %</t>
  </si>
  <si>
    <t>Вертикальный анализ</t>
  </si>
  <si>
    <t>4.</t>
  </si>
  <si>
    <t>Анализ структуры баланса, отчета о финансовых результатах</t>
  </si>
  <si>
    <t>Структурный и динамический анализ за 3 отчетных периода</t>
  </si>
  <si>
    <t>Горизонтальный и вертикальный анализ отчетного периода</t>
  </si>
  <si>
    <t>Анализ структуры и динамики бухгалтерского баланса</t>
  </si>
  <si>
    <t>Анализ структуры и динамики отчета о финансовых результатах</t>
  </si>
  <si>
    <t>на начало периода</t>
  </si>
  <si>
    <t>на конец периода</t>
  </si>
  <si>
    <t>Горизонтальный и вертикальный анализ бухгалтерского баланса</t>
  </si>
  <si>
    <t>Горизонтальный и вертикальный анализ отчета о финансовых результатах</t>
  </si>
  <si>
    <t>версия файла: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</si>
</sst>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;[Red]\-#,##0;;@"/>
    <numFmt numFmtId="166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sz val="8"/>
      <color indexed="10"/>
      <name val="Tahoma"/>
      <family val="2"/>
    </font>
    <font>
      <sz val="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8">
    <xf numFmtId="0" fontId="0" fillId="0" borderId="0" xfId="0"/>
    <xf numFmtId="164" fontId="0" fillId="2" borderId="11" xfId="0" applyNumberFormat="1" applyFill="1" applyBorder="1" applyAlignment="1">
      <alignment vertical="center"/>
    </xf>
    <xf numFmtId="164" fontId="0" fillId="2" borderId="12" xfId="0" applyNumberFormat="1" applyFill="1" applyBorder="1" applyAlignment="1">
      <alignment vertical="center"/>
    </xf>
    <xf numFmtId="164" fontId="0" fillId="2" borderId="13" xfId="0" applyNumberFormat="1" applyFill="1" applyBorder="1" applyAlignment="1">
      <alignment vertical="center"/>
    </xf>
    <xf numFmtId="164" fontId="0" fillId="2" borderId="9" xfId="0" applyNumberFormat="1" applyFill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164" fontId="0" fillId="2" borderId="15" xfId="0" applyNumberFormat="1" applyFill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164" fontId="0" fillId="2" borderId="19" xfId="0" applyNumberFormat="1" applyFill="1" applyBorder="1" applyAlignment="1">
      <alignment vertical="center"/>
    </xf>
    <xf numFmtId="164" fontId="0" fillId="2" borderId="20" xfId="0" applyNumberForma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4" fontId="0" fillId="2" borderId="21" xfId="0" applyNumberFormat="1" applyFill="1" applyBorder="1" applyAlignment="1">
      <alignment vertical="center"/>
    </xf>
    <xf numFmtId="164" fontId="0" fillId="2" borderId="22" xfId="0" applyNumberFormat="1" applyFill="1" applyBorder="1" applyAlignment="1">
      <alignment vertical="center"/>
    </xf>
    <xf numFmtId="164" fontId="0" fillId="2" borderId="23" xfId="0" applyNumberFormat="1" applyFill="1" applyBorder="1" applyAlignment="1">
      <alignment vertical="center"/>
    </xf>
    <xf numFmtId="0" fontId="0" fillId="3" borderId="0" xfId="0" applyFill="1"/>
    <xf numFmtId="0" fontId="3" fillId="3" borderId="0" xfId="0" applyFont="1" applyFill="1"/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 vertical="center" wrapText="1"/>
    </xf>
    <xf numFmtId="0" fontId="0" fillId="3" borderId="9" xfId="0" applyFill="1" applyBorder="1" applyAlignment="1">
      <alignment wrapText="1"/>
    </xf>
    <xf numFmtId="0" fontId="0" fillId="3" borderId="10" xfId="0" applyFill="1" applyBorder="1" applyAlignment="1">
      <alignment horizontal="center" vertical="center"/>
    </xf>
    <xf numFmtId="164" fontId="0" fillId="3" borderId="0" xfId="0" applyNumberFormat="1" applyFill="1"/>
    <xf numFmtId="0" fontId="0" fillId="3" borderId="16" xfId="0" applyFill="1" applyBorder="1" applyAlignment="1">
      <alignment wrapText="1"/>
    </xf>
    <xf numFmtId="0" fontId="0" fillId="3" borderId="17" xfId="0" applyFill="1" applyBorder="1" applyAlignment="1">
      <alignment wrapText="1"/>
    </xf>
    <xf numFmtId="0" fontId="0" fillId="3" borderId="18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wrapText="1" indent="2"/>
    </xf>
    <xf numFmtId="0" fontId="4" fillId="3" borderId="10" xfId="0" applyFont="1" applyFill="1" applyBorder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0" fontId="2" fillId="5" borderId="2" xfId="0" applyFont="1" applyFill="1" applyBorder="1"/>
    <xf numFmtId="0" fontId="2" fillId="5" borderId="3" xfId="0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vertical="center"/>
    </xf>
    <xf numFmtId="164" fontId="2" fillId="5" borderId="4" xfId="0" applyNumberFormat="1" applyFont="1" applyFill="1" applyBorder="1" applyAlignment="1">
      <alignment vertical="center"/>
    </xf>
    <xf numFmtId="0" fontId="0" fillId="4" borderId="5" xfId="0" applyFill="1" applyBorder="1" applyAlignment="1">
      <alignment wrapText="1"/>
    </xf>
    <xf numFmtId="0" fontId="0" fillId="4" borderId="6" xfId="0" applyFill="1" applyBorder="1" applyAlignment="1">
      <alignment horizontal="center" vertical="center"/>
    </xf>
    <xf numFmtId="164" fontId="0" fillId="4" borderId="7" xfId="0" applyNumberFormat="1" applyFill="1" applyBorder="1" applyAlignment="1">
      <alignment vertical="center"/>
    </xf>
    <xf numFmtId="164" fontId="0" fillId="4" borderId="8" xfId="0" applyNumberFormat="1" applyFill="1" applyBorder="1" applyAlignment="1">
      <alignment vertic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vertical="center"/>
    </xf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vertical="center"/>
    </xf>
    <xf numFmtId="0" fontId="8" fillId="3" borderId="0" xfId="0" applyFont="1" applyFill="1"/>
    <xf numFmtId="0" fontId="8" fillId="3" borderId="27" xfId="0" applyFont="1" applyFill="1" applyBorder="1"/>
    <xf numFmtId="0" fontId="8" fillId="3" borderId="28" xfId="0" applyFont="1" applyFill="1" applyBorder="1"/>
    <xf numFmtId="0" fontId="8" fillId="3" borderId="29" xfId="0" applyFont="1" applyFill="1" applyBorder="1"/>
    <xf numFmtId="0" fontId="9" fillId="3" borderId="0" xfId="0" applyFont="1" applyFill="1" applyAlignment="1"/>
    <xf numFmtId="0" fontId="7" fillId="3" borderId="0" xfId="2" applyFill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3" fillId="8" borderId="0" xfId="0" applyFont="1" applyFill="1"/>
    <xf numFmtId="0" fontId="0" fillId="8" borderId="0" xfId="0" applyFill="1"/>
    <xf numFmtId="164" fontId="0" fillId="8" borderId="0" xfId="0" applyNumberFormat="1" applyFill="1" applyAlignment="1">
      <alignment vertical="center"/>
    </xf>
    <xf numFmtId="0" fontId="0" fillId="8" borderId="0" xfId="0" applyFill="1" applyAlignment="1">
      <alignment wrapText="1"/>
    </xf>
    <xf numFmtId="0" fontId="0" fillId="3" borderId="0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wrapText="1"/>
    </xf>
    <xf numFmtId="0" fontId="0" fillId="3" borderId="30" xfId="0" applyFill="1" applyBorder="1" applyAlignment="1">
      <alignment wrapText="1"/>
    </xf>
    <xf numFmtId="0" fontId="4" fillId="3" borderId="16" xfId="0" applyFont="1" applyFill="1" applyBorder="1" applyAlignment="1">
      <alignment horizontal="left" wrapText="1" indent="2"/>
    </xf>
    <xf numFmtId="0" fontId="2" fillId="7" borderId="2" xfId="0" applyFont="1" applyFill="1" applyBorder="1" applyAlignment="1">
      <alignment wrapText="1"/>
    </xf>
    <xf numFmtId="165" fontId="2" fillId="5" borderId="3" xfId="0" applyNumberFormat="1" applyFont="1" applyFill="1" applyBorder="1" applyAlignment="1">
      <alignment vertical="center"/>
    </xf>
    <xf numFmtId="165" fontId="0" fillId="4" borderId="7" xfId="0" applyNumberFormat="1" applyFill="1" applyBorder="1" applyAlignment="1">
      <alignment vertical="center"/>
    </xf>
    <xf numFmtId="165" fontId="0" fillId="6" borderId="1" xfId="0" applyNumberFormat="1" applyFont="1" applyFill="1" applyBorder="1" applyAlignment="1">
      <alignment vertical="center"/>
    </xf>
    <xf numFmtId="165" fontId="2" fillId="7" borderId="1" xfId="0" applyNumberFormat="1" applyFont="1" applyFill="1" applyBorder="1" applyAlignment="1">
      <alignment vertical="center"/>
    </xf>
    <xf numFmtId="165" fontId="2" fillId="5" borderId="4" xfId="0" applyNumberFormat="1" applyFont="1" applyFill="1" applyBorder="1" applyAlignment="1">
      <alignment vertical="center"/>
    </xf>
    <xf numFmtId="0" fontId="0" fillId="3" borderId="31" xfId="0" applyFill="1" applyBorder="1" applyAlignment="1">
      <alignment wrapText="1"/>
    </xf>
    <xf numFmtId="0" fontId="0" fillId="4" borderId="2" xfId="0" applyFill="1" applyBorder="1" applyAlignment="1">
      <alignment wrapText="1"/>
    </xf>
    <xf numFmtId="165" fontId="0" fillId="4" borderId="3" xfId="0" applyNumberFormat="1" applyFill="1" applyBorder="1" applyAlignment="1">
      <alignment vertical="center"/>
    </xf>
    <xf numFmtId="165" fontId="0" fillId="4" borderId="4" xfId="0" applyNumberFormat="1" applyFill="1" applyBorder="1" applyAlignment="1">
      <alignment vertical="center"/>
    </xf>
    <xf numFmtId="165" fontId="0" fillId="7" borderId="32" xfId="0" applyNumberFormat="1" applyFill="1" applyBorder="1" applyAlignment="1">
      <alignment vertical="center"/>
    </xf>
    <xf numFmtId="165" fontId="0" fillId="7" borderId="33" xfId="0" applyNumberFormat="1" applyFill="1" applyBorder="1" applyAlignment="1">
      <alignment vertical="center"/>
    </xf>
    <xf numFmtId="165" fontId="0" fillId="7" borderId="9" xfId="0" applyNumberFormat="1" applyFill="1" applyBorder="1" applyAlignment="1">
      <alignment vertical="center"/>
    </xf>
    <xf numFmtId="165" fontId="0" fillId="7" borderId="14" xfId="0" applyNumberFormat="1" applyFill="1" applyBorder="1" applyAlignment="1">
      <alignment vertical="center"/>
    </xf>
    <xf numFmtId="165" fontId="0" fillId="7" borderId="11" xfId="0" applyNumberFormat="1" applyFill="1" applyBorder="1" applyAlignment="1">
      <alignment vertical="center"/>
    </xf>
    <xf numFmtId="165" fontId="0" fillId="7" borderId="12" xfId="0" applyNumberFormat="1" applyFill="1" applyBorder="1" applyAlignment="1">
      <alignment vertical="center"/>
    </xf>
    <xf numFmtId="165" fontId="0" fillId="7" borderId="17" xfId="0" applyNumberFormat="1" applyFill="1" applyBorder="1" applyAlignment="1">
      <alignment vertical="center"/>
    </xf>
    <xf numFmtId="165" fontId="0" fillId="7" borderId="19" xfId="0" applyNumberFormat="1" applyFill="1" applyBorder="1" applyAlignment="1">
      <alignment vertical="center"/>
    </xf>
    <xf numFmtId="165" fontId="4" fillId="7" borderId="9" xfId="0" applyNumberFormat="1" applyFont="1" applyFill="1" applyBorder="1" applyAlignment="1">
      <alignment vertical="center"/>
    </xf>
    <xf numFmtId="165" fontId="4" fillId="7" borderId="14" xfId="0" applyNumberFormat="1" applyFont="1" applyFill="1" applyBorder="1" applyAlignment="1">
      <alignment vertical="center"/>
    </xf>
    <xf numFmtId="165" fontId="0" fillId="7" borderId="21" xfId="0" applyNumberFormat="1" applyFill="1" applyBorder="1" applyAlignment="1">
      <alignment vertical="center"/>
    </xf>
    <xf numFmtId="165" fontId="0" fillId="7" borderId="22" xfId="0" applyNumberFormat="1" applyFill="1" applyBorder="1" applyAlignment="1">
      <alignment vertical="center"/>
    </xf>
    <xf numFmtId="166" fontId="0" fillId="6" borderId="1" xfId="1" applyNumberFormat="1" applyFont="1" applyFill="1" applyBorder="1" applyAlignment="1">
      <alignment vertical="center"/>
    </xf>
    <xf numFmtId="166" fontId="2" fillId="7" borderId="1" xfId="1" applyNumberFormat="1" applyFont="1" applyFill="1" applyBorder="1" applyAlignment="1">
      <alignment vertical="center"/>
    </xf>
    <xf numFmtId="166" fontId="0" fillId="7" borderId="33" xfId="1" applyNumberFormat="1" applyFont="1" applyFill="1" applyBorder="1" applyAlignment="1">
      <alignment vertical="center"/>
    </xf>
    <xf numFmtId="166" fontId="0" fillId="7" borderId="34" xfId="1" applyNumberFormat="1" applyFont="1" applyFill="1" applyBorder="1" applyAlignment="1">
      <alignment vertical="center"/>
    </xf>
    <xf numFmtId="166" fontId="0" fillId="7" borderId="9" xfId="1" applyNumberFormat="1" applyFont="1" applyFill="1" applyBorder="1" applyAlignment="1">
      <alignment vertical="center"/>
    </xf>
    <xf numFmtId="166" fontId="0" fillId="7" borderId="14" xfId="1" applyNumberFormat="1" applyFont="1" applyFill="1" applyBorder="1" applyAlignment="1">
      <alignment vertical="center"/>
    </xf>
    <xf numFmtId="166" fontId="0" fillId="7" borderId="15" xfId="1" applyNumberFormat="1" applyFont="1" applyFill="1" applyBorder="1" applyAlignment="1">
      <alignment vertical="center"/>
    </xf>
    <xf numFmtId="166" fontId="0" fillId="7" borderId="12" xfId="1" applyNumberFormat="1" applyFont="1" applyFill="1" applyBorder="1" applyAlignment="1">
      <alignment vertical="center"/>
    </xf>
    <xf numFmtId="166" fontId="0" fillId="7" borderId="19" xfId="1" applyNumberFormat="1" applyFont="1" applyFill="1" applyBorder="1" applyAlignment="1">
      <alignment vertical="center"/>
    </xf>
    <xf numFmtId="166" fontId="4" fillId="7" borderId="14" xfId="1" applyNumberFormat="1" applyFont="1" applyFill="1" applyBorder="1" applyAlignment="1">
      <alignment vertical="center"/>
    </xf>
    <xf numFmtId="166" fontId="0" fillId="7" borderId="22" xfId="1" applyNumberFormat="1" applyFont="1" applyFill="1" applyBorder="1" applyAlignment="1">
      <alignment vertical="center"/>
    </xf>
    <xf numFmtId="166" fontId="0" fillId="7" borderId="13" xfId="1" applyNumberFormat="1" applyFont="1" applyFill="1" applyBorder="1" applyAlignment="1">
      <alignment vertical="center"/>
    </xf>
    <xf numFmtId="166" fontId="0" fillId="7" borderId="20" xfId="1" applyNumberFormat="1" applyFont="1" applyFill="1" applyBorder="1" applyAlignment="1">
      <alignment vertical="center"/>
    </xf>
    <xf numFmtId="166" fontId="4" fillId="7" borderId="15" xfId="1" applyNumberFormat="1" applyFont="1" applyFill="1" applyBorder="1" applyAlignment="1">
      <alignment vertical="center"/>
    </xf>
    <xf numFmtId="166" fontId="0" fillId="7" borderId="23" xfId="1" applyNumberFormat="1" applyFont="1" applyFill="1" applyBorder="1" applyAlignment="1">
      <alignment vertical="center"/>
    </xf>
    <xf numFmtId="0" fontId="0" fillId="8" borderId="0" xfId="0" applyFill="1" applyBorder="1"/>
    <xf numFmtId="0" fontId="5" fillId="8" borderId="0" xfId="0" applyFont="1" applyFill="1" applyBorder="1"/>
    <xf numFmtId="166" fontId="0" fillId="7" borderId="11" xfId="1" applyNumberFormat="1" applyFont="1" applyFill="1" applyBorder="1" applyAlignment="1">
      <alignment vertical="center"/>
    </xf>
    <xf numFmtId="166" fontId="0" fillId="7" borderId="21" xfId="1" applyNumberFormat="1" applyFont="1" applyFill="1" applyBorder="1" applyAlignment="1">
      <alignment vertical="center"/>
    </xf>
    <xf numFmtId="166" fontId="0" fillId="7" borderId="17" xfId="1" applyNumberFormat="1" applyFont="1" applyFill="1" applyBorder="1" applyAlignment="1">
      <alignment vertical="center"/>
    </xf>
    <xf numFmtId="166" fontId="4" fillId="7" borderId="21" xfId="1" applyNumberFormat="1" applyFont="1" applyFill="1" applyBorder="1" applyAlignment="1">
      <alignment vertical="center"/>
    </xf>
    <xf numFmtId="166" fontId="4" fillId="7" borderId="22" xfId="1" applyNumberFormat="1" applyFont="1" applyFill="1" applyBorder="1" applyAlignment="1">
      <alignment vertical="center"/>
    </xf>
    <xf numFmtId="166" fontId="4" fillId="7" borderId="23" xfId="1" applyNumberFormat="1" applyFont="1" applyFill="1" applyBorder="1" applyAlignment="1">
      <alignment vertical="center"/>
    </xf>
    <xf numFmtId="165" fontId="4" fillId="7" borderId="22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8" borderId="0" xfId="0" applyFont="1" applyFill="1" applyBorder="1"/>
    <xf numFmtId="0" fontId="11" fillId="3" borderId="0" xfId="0" applyFont="1" applyFill="1" applyBorder="1"/>
    <xf numFmtId="0" fontId="0" fillId="3" borderId="0" xfId="0" applyFill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9" fillId="3" borderId="0" xfId="0" applyFont="1" applyFill="1" applyAlignment="1">
      <alignment horizontal="left"/>
    </xf>
    <xf numFmtId="0" fontId="6" fillId="5" borderId="27" xfId="0" applyFont="1" applyFill="1" applyBorder="1" applyAlignment="1">
      <alignment horizontal="left"/>
    </xf>
    <xf numFmtId="0" fontId="6" fillId="5" borderId="28" xfId="0" applyFont="1" applyFill="1" applyBorder="1" applyAlignment="1">
      <alignment horizontal="left"/>
    </xf>
    <xf numFmtId="0" fontId="6" fillId="5" borderId="29" xfId="0" applyFont="1" applyFill="1" applyBorder="1" applyAlignment="1">
      <alignment horizontal="left"/>
    </xf>
    <xf numFmtId="0" fontId="7" fillId="3" borderId="0" xfId="2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3" borderId="0" xfId="0" applyFill="1" applyAlignment="1"/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2"/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165" fontId="0" fillId="6" borderId="1" xfId="0" applyNumberFormat="1" applyFill="1" applyBorder="1" applyAlignment="1">
      <alignment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fdanalyse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tabSelected="1" zoomScaleNormal="100" workbookViewId="0">
      <selection activeCell="B5" sqref="B5"/>
    </sheetView>
  </sheetViews>
  <sheetFormatPr defaultRowHeight="15" x14ac:dyDescent="0.25"/>
  <cols>
    <col min="1" max="1" width="1.7109375" style="16" customWidth="1"/>
    <col min="2" max="28" width="5.7109375" style="16" customWidth="1"/>
    <col min="29" max="16384" width="9.140625" style="16"/>
  </cols>
  <sheetData>
    <row r="1" spans="2:17" ht="15.75" thickBot="1" x14ac:dyDescent="0.3"/>
    <row r="2" spans="2:17" s="43" customFormat="1" ht="21.75" thickBot="1" x14ac:dyDescent="0.4">
      <c r="B2" s="44"/>
      <c r="C2" s="45" t="s">
        <v>85</v>
      </c>
      <c r="D2" s="46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2:17" x14ac:dyDescent="0.25">
      <c r="C3" s="112" t="s">
        <v>94</v>
      </c>
      <c r="D3" s="112"/>
      <c r="E3" s="112"/>
      <c r="F3" s="47"/>
    </row>
    <row r="4" spans="2:17" x14ac:dyDescent="0.25">
      <c r="C4" s="112" t="s">
        <v>67</v>
      </c>
      <c r="D4" s="112"/>
      <c r="E4" s="112"/>
      <c r="F4" s="48" t="s">
        <v>68</v>
      </c>
    </row>
    <row r="5" spans="2:17" x14ac:dyDescent="0.25">
      <c r="O5" s="18" t="s">
        <v>76</v>
      </c>
    </row>
    <row r="6" spans="2:17" x14ac:dyDescent="0.25">
      <c r="C6" s="49"/>
      <c r="D6" s="16" t="s">
        <v>69</v>
      </c>
      <c r="N6" s="117" t="s">
        <v>77</v>
      </c>
      <c r="O6" s="117"/>
    </row>
    <row r="7" spans="2:17" x14ac:dyDescent="0.25">
      <c r="C7" s="50"/>
      <c r="D7" s="16" t="s">
        <v>70</v>
      </c>
      <c r="N7" s="117" t="s">
        <v>78</v>
      </c>
      <c r="O7" s="117"/>
    </row>
    <row r="8" spans="2:17" x14ac:dyDescent="0.25">
      <c r="C8" s="51"/>
      <c r="D8" s="16" t="s">
        <v>71</v>
      </c>
      <c r="N8" s="117" t="s">
        <v>79</v>
      </c>
      <c r="O8" s="117"/>
    </row>
    <row r="10" spans="2:17" ht="15.75" thickBot="1" x14ac:dyDescent="0.3"/>
    <row r="11" spans="2:17" ht="19.5" thickBot="1" x14ac:dyDescent="0.35">
      <c r="C11" s="113" t="s">
        <v>64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5"/>
    </row>
    <row r="12" spans="2:17" ht="20.100000000000001" customHeight="1" x14ac:dyDescent="0.25">
      <c r="C12" s="110" t="s">
        <v>72</v>
      </c>
      <c r="D12" s="116" t="s">
        <v>65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8"/>
    </row>
    <row r="13" spans="2:17" ht="20.100000000000001" customHeight="1" x14ac:dyDescent="0.25">
      <c r="C13" s="111" t="s">
        <v>73</v>
      </c>
      <c r="D13" s="116" t="s">
        <v>66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8"/>
    </row>
    <row r="14" spans="2:17" ht="20.100000000000001" customHeight="1" x14ac:dyDescent="0.25">
      <c r="C14" s="111" t="s">
        <v>74</v>
      </c>
      <c r="D14" s="131" t="s">
        <v>86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</row>
    <row r="15" spans="2:17" ht="20.100000000000001" customHeight="1" x14ac:dyDescent="0.25">
      <c r="C15" s="111" t="s">
        <v>84</v>
      </c>
      <c r="D15" s="116" t="s">
        <v>87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</row>
    <row r="16" spans="2:17" ht="20.100000000000001" customHeight="1" x14ac:dyDescent="0.25">
      <c r="C16" s="111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</row>
    <row r="17" spans="3:16" ht="20.100000000000001" customHeight="1" x14ac:dyDescent="0.25">
      <c r="C17" s="111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</row>
    <row r="18" spans="3:16" x14ac:dyDescent="0.25">
      <c r="C18" s="111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</row>
    <row r="19" spans="3:16" x14ac:dyDescent="0.25">
      <c r="C19" s="111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</row>
    <row r="20" spans="3:16" x14ac:dyDescent="0.25">
      <c r="C20" s="111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</row>
    <row r="21" spans="3:16" x14ac:dyDescent="0.25">
      <c r="C21" s="111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</row>
    <row r="22" spans="3:16" x14ac:dyDescent="0.25">
      <c r="C22" s="111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</row>
    <row r="23" spans="3:16" x14ac:dyDescent="0.25">
      <c r="C23" s="111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</row>
  </sheetData>
  <mergeCells count="18">
    <mergeCell ref="D22:P22"/>
    <mergeCell ref="D23:P23"/>
    <mergeCell ref="N6:O6"/>
    <mergeCell ref="N7:O7"/>
    <mergeCell ref="N8:O8"/>
    <mergeCell ref="D12:Q12"/>
    <mergeCell ref="D13:Q13"/>
    <mergeCell ref="D14:Q14"/>
    <mergeCell ref="D15:P15"/>
    <mergeCell ref="D16:P16"/>
    <mergeCell ref="D17:P17"/>
    <mergeCell ref="D18:P18"/>
    <mergeCell ref="D19:P19"/>
    <mergeCell ref="C3:E3"/>
    <mergeCell ref="C4:E4"/>
    <mergeCell ref="C11:Q11"/>
    <mergeCell ref="D20:P20"/>
    <mergeCell ref="D21:P21"/>
  </mergeCells>
  <hyperlinks>
    <hyperlink ref="D12" location="Balance" display="Форма ввода данных бухгалтерского баланса"/>
    <hyperlink ref="F4" r:id="rId1"/>
    <hyperlink ref="D13:P13" location="Otchet" display="Форма ввода данных отчета о финансовых результатах"/>
    <hyperlink ref="D14:Q14" location="Strukt1" display="Структурный и динамический анализ за 3 отчетных периода"/>
    <hyperlink ref="D15:P15" location="Strukt2" display="Горизонтальный и вертикальный анализ отчетного периода"/>
  </hyperlinks>
  <pageMargins left="0.7" right="0.7" top="0.75" bottom="0.75" header="0.3" footer="0.3"/>
  <pageSetup paperSize="9" scale="93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8"/>
  <sheetViews>
    <sheetView topLeftCell="A46" zoomScaleNormal="100" zoomScaleSheetLayoutView="115" workbookViewId="0">
      <selection activeCell="E76" sqref="E76"/>
    </sheetView>
  </sheetViews>
  <sheetFormatPr defaultRowHeight="15" x14ac:dyDescent="0.25"/>
  <cols>
    <col min="1" max="2" width="1.7109375" style="16" customWidth="1"/>
    <col min="3" max="3" width="56.5703125" style="16" customWidth="1"/>
    <col min="4" max="4" width="9.140625" style="16"/>
    <col min="5" max="7" width="12.7109375" style="16" customWidth="1"/>
    <col min="8" max="9" width="1.7109375" style="16" customWidth="1"/>
    <col min="10" max="10" width="11.28515625" style="16" bestFit="1" customWidth="1"/>
    <col min="11" max="11" width="12" style="16" bestFit="1" customWidth="1"/>
    <col min="12" max="12" width="12.5703125" style="16" customWidth="1"/>
    <col min="13" max="16384" width="9.140625" style="16"/>
  </cols>
  <sheetData>
    <row r="1" spans="1:9" s="17" customFormat="1" ht="18.75" x14ac:dyDescent="0.3">
      <c r="A1" s="52"/>
      <c r="B1" s="52" t="s">
        <v>0</v>
      </c>
      <c r="C1" s="52"/>
      <c r="D1" s="52"/>
      <c r="E1" s="52"/>
      <c r="F1" s="52"/>
      <c r="G1" s="52"/>
      <c r="H1" s="52"/>
      <c r="I1" s="52"/>
    </row>
    <row r="2" spans="1:9" x14ac:dyDescent="0.25">
      <c r="A2" s="53"/>
      <c r="G2" s="18" t="s">
        <v>1</v>
      </c>
      <c r="I2" s="53"/>
    </row>
    <row r="3" spans="1:9" ht="45" x14ac:dyDescent="0.25">
      <c r="A3" s="53"/>
      <c r="C3" s="19" t="s">
        <v>2</v>
      </c>
      <c r="D3" s="19" t="s">
        <v>3</v>
      </c>
      <c r="E3" s="19" t="str">
        <f>CONCATENATE("На 31 декабря ",Меню!$N$8)</f>
        <v>На 31 декабря 2013г.</v>
      </c>
      <c r="F3" s="19" t="str">
        <f>CONCATENATE("На 31 декабря ",Меню!$N$7)</f>
        <v>На 31 декабря 2012г.</v>
      </c>
      <c r="G3" s="19" t="str">
        <f>CONCATENATE("На 31 декабря ",Меню!$N$6)</f>
        <v>На 31 декабря 2011г.</v>
      </c>
      <c r="I3" s="53"/>
    </row>
    <row r="4" spans="1:9" x14ac:dyDescent="0.25">
      <c r="A4" s="53"/>
      <c r="C4" s="29" t="s">
        <v>4</v>
      </c>
      <c r="D4" s="30"/>
      <c r="E4" s="31"/>
      <c r="F4" s="31"/>
      <c r="G4" s="32"/>
      <c r="I4" s="53"/>
    </row>
    <row r="5" spans="1:9" x14ac:dyDescent="0.25">
      <c r="A5" s="53"/>
      <c r="C5" s="33" t="s">
        <v>5</v>
      </c>
      <c r="D5" s="34"/>
      <c r="E5" s="35"/>
      <c r="F5" s="35"/>
      <c r="G5" s="36"/>
      <c r="I5" s="53"/>
    </row>
    <row r="6" spans="1:9" x14ac:dyDescent="0.25">
      <c r="A6" s="53"/>
      <c r="C6" s="20" t="s">
        <v>6</v>
      </c>
      <c r="D6" s="21">
        <v>1110</v>
      </c>
      <c r="E6" s="1"/>
      <c r="F6" s="2"/>
      <c r="G6" s="3">
        <v>2893.45</v>
      </c>
      <c r="I6" s="53"/>
    </row>
    <row r="7" spans="1:9" x14ac:dyDescent="0.25">
      <c r="A7" s="53"/>
      <c r="C7" s="20" t="s">
        <v>7</v>
      </c>
      <c r="D7" s="21">
        <v>1120</v>
      </c>
      <c r="E7" s="4"/>
      <c r="F7" s="5"/>
      <c r="G7" s="6"/>
      <c r="I7" s="53"/>
    </row>
    <row r="8" spans="1:9" x14ac:dyDescent="0.25">
      <c r="A8" s="53"/>
      <c r="C8" s="20" t="s">
        <v>8</v>
      </c>
      <c r="D8" s="21">
        <v>1130</v>
      </c>
      <c r="E8" s="4"/>
      <c r="F8" s="5"/>
      <c r="G8" s="6"/>
      <c r="I8" s="53"/>
    </row>
    <row r="9" spans="1:9" x14ac:dyDescent="0.25">
      <c r="A9" s="53"/>
      <c r="C9" s="20" t="s">
        <v>9</v>
      </c>
      <c r="D9" s="21">
        <v>1140</v>
      </c>
      <c r="E9" s="4"/>
      <c r="F9" s="5"/>
      <c r="G9" s="6"/>
      <c r="I9" s="53"/>
    </row>
    <row r="10" spans="1:9" x14ac:dyDescent="0.25">
      <c r="A10" s="53"/>
      <c r="C10" s="20" t="s">
        <v>10</v>
      </c>
      <c r="D10" s="21">
        <v>1150</v>
      </c>
      <c r="E10" s="4">
        <v>296892687.64999998</v>
      </c>
      <c r="F10" s="5">
        <v>344974085.98000002</v>
      </c>
      <c r="G10" s="6">
        <v>241766777.66999999</v>
      </c>
      <c r="I10" s="53"/>
    </row>
    <row r="11" spans="1:9" ht="30" x14ac:dyDescent="0.25">
      <c r="A11" s="53"/>
      <c r="C11" s="20" t="s">
        <v>11</v>
      </c>
      <c r="D11" s="21">
        <v>1160</v>
      </c>
      <c r="E11" s="4"/>
      <c r="F11" s="5"/>
      <c r="G11" s="6"/>
      <c r="I11" s="53"/>
    </row>
    <row r="12" spans="1:9" x14ac:dyDescent="0.25">
      <c r="A12" s="53"/>
      <c r="C12" s="20" t="s">
        <v>12</v>
      </c>
      <c r="D12" s="21">
        <v>1170</v>
      </c>
      <c r="E12" s="4"/>
      <c r="F12" s="5"/>
      <c r="G12" s="6"/>
      <c r="I12" s="53"/>
    </row>
    <row r="13" spans="1:9" x14ac:dyDescent="0.25">
      <c r="A13" s="53"/>
      <c r="C13" s="20" t="s">
        <v>13</v>
      </c>
      <c r="D13" s="21">
        <v>1180</v>
      </c>
      <c r="E13" s="4">
        <v>67398.67</v>
      </c>
      <c r="F13" s="5">
        <v>144328.62</v>
      </c>
      <c r="G13" s="6">
        <v>341110.27</v>
      </c>
      <c r="I13" s="53"/>
    </row>
    <row r="14" spans="1:9" x14ac:dyDescent="0.25">
      <c r="A14" s="53"/>
      <c r="C14" s="20" t="s">
        <v>14</v>
      </c>
      <c r="D14" s="21">
        <v>1190</v>
      </c>
      <c r="E14" s="4"/>
      <c r="F14" s="5"/>
      <c r="G14" s="6"/>
      <c r="I14" s="53"/>
    </row>
    <row r="15" spans="1:9" x14ac:dyDescent="0.25">
      <c r="A15" s="53"/>
      <c r="C15" s="37" t="s">
        <v>15</v>
      </c>
      <c r="D15" s="38">
        <v>1100</v>
      </c>
      <c r="E15" s="39">
        <f>SUM(E6:E14)</f>
        <v>296960086.31999999</v>
      </c>
      <c r="F15" s="39">
        <f t="shared" ref="F15:G15" si="0">SUM(F6:F14)</f>
        <v>345118414.60000002</v>
      </c>
      <c r="G15" s="39">
        <f t="shared" si="0"/>
        <v>242110781.38999999</v>
      </c>
      <c r="I15" s="53"/>
    </row>
    <row r="16" spans="1:9" x14ac:dyDescent="0.25">
      <c r="A16" s="53"/>
      <c r="C16" s="33" t="s">
        <v>16</v>
      </c>
      <c r="D16" s="34"/>
      <c r="E16" s="35"/>
      <c r="F16" s="35"/>
      <c r="G16" s="36"/>
      <c r="I16" s="53"/>
    </row>
    <row r="17" spans="1:9" x14ac:dyDescent="0.25">
      <c r="A17" s="53"/>
      <c r="C17" s="20" t="s">
        <v>17</v>
      </c>
      <c r="D17" s="21">
        <v>1210</v>
      </c>
      <c r="E17" s="1">
        <v>5819524.5899999999</v>
      </c>
      <c r="F17" s="2">
        <v>6577280.5599999996</v>
      </c>
      <c r="G17" s="3">
        <v>6988361.6500000004</v>
      </c>
      <c r="I17" s="53"/>
    </row>
    <row r="18" spans="1:9" ht="30" x14ac:dyDescent="0.25">
      <c r="A18" s="53"/>
      <c r="C18" s="20" t="s">
        <v>18</v>
      </c>
      <c r="D18" s="21">
        <v>1220</v>
      </c>
      <c r="E18" s="4">
        <v>14164165.41</v>
      </c>
      <c r="F18" s="5">
        <v>8054065.8799999999</v>
      </c>
      <c r="G18" s="6">
        <v>5095602.09</v>
      </c>
      <c r="I18" s="53"/>
    </row>
    <row r="19" spans="1:9" x14ac:dyDescent="0.25">
      <c r="A19" s="53"/>
      <c r="C19" s="20" t="s">
        <v>19</v>
      </c>
      <c r="D19" s="21">
        <v>1230</v>
      </c>
      <c r="E19" s="4">
        <v>5040102.67</v>
      </c>
      <c r="F19" s="5">
        <v>8295842.6699999999</v>
      </c>
      <c r="G19" s="6">
        <v>8577851.0899999999</v>
      </c>
      <c r="I19" s="53"/>
    </row>
    <row r="20" spans="1:9" ht="30" x14ac:dyDescent="0.25">
      <c r="A20" s="53"/>
      <c r="C20" s="20" t="s">
        <v>20</v>
      </c>
      <c r="D20" s="21">
        <v>1240</v>
      </c>
      <c r="E20" s="4">
        <v>19138750</v>
      </c>
      <c r="F20" s="5">
        <v>38101469.049999997</v>
      </c>
      <c r="G20" s="6">
        <v>38101469.049999997</v>
      </c>
      <c r="I20" s="53"/>
    </row>
    <row r="21" spans="1:9" x14ac:dyDescent="0.25">
      <c r="A21" s="53"/>
      <c r="C21" s="20" t="s">
        <v>21</v>
      </c>
      <c r="D21" s="21">
        <v>1250</v>
      </c>
      <c r="E21" s="4">
        <v>57558956.939999998</v>
      </c>
      <c r="F21" s="5">
        <v>11684780</v>
      </c>
      <c r="G21" s="6">
        <v>21668130</v>
      </c>
      <c r="I21" s="53"/>
    </row>
    <row r="22" spans="1:9" x14ac:dyDescent="0.25">
      <c r="A22" s="53"/>
      <c r="C22" s="24" t="s">
        <v>22</v>
      </c>
      <c r="D22" s="25">
        <v>1260</v>
      </c>
      <c r="E22" s="7">
        <v>218614.53</v>
      </c>
      <c r="F22" s="8">
        <v>762646.17</v>
      </c>
      <c r="G22" s="9">
        <v>656545.67000000004</v>
      </c>
      <c r="I22" s="53"/>
    </row>
    <row r="23" spans="1:9" x14ac:dyDescent="0.25">
      <c r="A23" s="53"/>
      <c r="C23" s="26" t="s">
        <v>23</v>
      </c>
      <c r="D23" s="27">
        <v>12605</v>
      </c>
      <c r="E23" s="10">
        <v>74891</v>
      </c>
      <c r="F23" s="11">
        <v>10116</v>
      </c>
      <c r="G23" s="12">
        <v>125236</v>
      </c>
      <c r="I23" s="53"/>
    </row>
    <row r="24" spans="1:9" x14ac:dyDescent="0.25">
      <c r="A24" s="53"/>
      <c r="C24" s="37" t="s">
        <v>24</v>
      </c>
      <c r="D24" s="38">
        <v>1200</v>
      </c>
      <c r="E24" s="39">
        <f>SUM(E17:E22)</f>
        <v>101940114.14</v>
      </c>
      <c r="F24" s="39">
        <f t="shared" ref="F24:G24" si="1">SUM(F17:F22)</f>
        <v>73476084.329999998</v>
      </c>
      <c r="G24" s="39">
        <f t="shared" si="1"/>
        <v>81087959.549999997</v>
      </c>
      <c r="I24" s="53"/>
    </row>
    <row r="25" spans="1:9" x14ac:dyDescent="0.25">
      <c r="A25" s="53"/>
      <c r="C25" s="40" t="s">
        <v>25</v>
      </c>
      <c r="D25" s="41">
        <v>1600</v>
      </c>
      <c r="E25" s="42">
        <f>SUM(E15,E24)</f>
        <v>398900200.45999998</v>
      </c>
      <c r="F25" s="42">
        <f>SUM(F15,F24)</f>
        <v>418594498.93000001</v>
      </c>
      <c r="G25" s="42">
        <f>SUM(G15,G24)</f>
        <v>323198740.94</v>
      </c>
      <c r="I25" s="53"/>
    </row>
    <row r="26" spans="1:9" x14ac:dyDescent="0.25">
      <c r="A26" s="53"/>
      <c r="C26" s="29" t="s">
        <v>26</v>
      </c>
      <c r="D26" s="30"/>
      <c r="E26" s="31"/>
      <c r="F26" s="31"/>
      <c r="G26" s="32"/>
      <c r="I26" s="53"/>
    </row>
    <row r="27" spans="1:9" x14ac:dyDescent="0.25">
      <c r="A27" s="53"/>
      <c r="C27" s="33" t="s">
        <v>27</v>
      </c>
      <c r="D27" s="34"/>
      <c r="E27" s="35"/>
      <c r="F27" s="35"/>
      <c r="G27" s="36"/>
      <c r="I27" s="53"/>
    </row>
    <row r="28" spans="1:9" ht="30" x14ac:dyDescent="0.25">
      <c r="A28" s="53"/>
      <c r="C28" s="20" t="s">
        <v>28</v>
      </c>
      <c r="D28" s="21">
        <v>1310</v>
      </c>
      <c r="E28" s="1">
        <v>170000000</v>
      </c>
      <c r="F28" s="2">
        <v>170000000</v>
      </c>
      <c r="G28" s="3">
        <v>170000000</v>
      </c>
      <c r="I28" s="53"/>
    </row>
    <row r="29" spans="1:9" x14ac:dyDescent="0.25">
      <c r="A29" s="53"/>
      <c r="C29" s="20" t="s">
        <v>29</v>
      </c>
      <c r="D29" s="21">
        <v>1320</v>
      </c>
      <c r="E29" s="4"/>
      <c r="F29" s="5"/>
      <c r="G29" s="6"/>
      <c r="I29" s="53"/>
    </row>
    <row r="30" spans="1:9" x14ac:dyDescent="0.25">
      <c r="A30" s="53"/>
      <c r="C30" s="20" t="s">
        <v>30</v>
      </c>
      <c r="D30" s="21">
        <v>1340</v>
      </c>
      <c r="E30" s="4"/>
      <c r="F30" s="5"/>
      <c r="G30" s="6"/>
      <c r="I30" s="53"/>
    </row>
    <row r="31" spans="1:9" x14ac:dyDescent="0.25">
      <c r="A31" s="53"/>
      <c r="C31" s="20" t="s">
        <v>31</v>
      </c>
      <c r="D31" s="21">
        <v>1350</v>
      </c>
      <c r="E31" s="4"/>
      <c r="F31" s="5"/>
      <c r="G31" s="6"/>
      <c r="I31" s="53"/>
    </row>
    <row r="32" spans="1:9" x14ac:dyDescent="0.25">
      <c r="A32" s="53"/>
      <c r="C32" s="20" t="s">
        <v>32</v>
      </c>
      <c r="D32" s="21">
        <v>1360</v>
      </c>
      <c r="E32" s="4"/>
      <c r="F32" s="5"/>
      <c r="G32" s="6"/>
      <c r="I32" s="53"/>
    </row>
    <row r="33" spans="1:12" x14ac:dyDescent="0.25">
      <c r="A33" s="53"/>
      <c r="C33" s="20" t="s">
        <v>33</v>
      </c>
      <c r="D33" s="21">
        <v>1370</v>
      </c>
      <c r="E33" s="13">
        <v>216433821.41</v>
      </c>
      <c r="F33" s="14">
        <v>234125031.75999999</v>
      </c>
      <c r="G33" s="15">
        <v>135123734.13</v>
      </c>
      <c r="I33" s="53"/>
      <c r="K33" s="22"/>
      <c r="L33" s="22"/>
    </row>
    <row r="34" spans="1:12" x14ac:dyDescent="0.25">
      <c r="A34" s="53"/>
      <c r="C34" s="37" t="s">
        <v>34</v>
      </c>
      <c r="D34" s="38">
        <v>1300</v>
      </c>
      <c r="E34" s="39">
        <f>SUM(E28:E33)</f>
        <v>386433821.40999997</v>
      </c>
      <c r="F34" s="39">
        <f t="shared" ref="F34:G34" si="2">SUM(F28:F33)</f>
        <v>404125031.75999999</v>
      </c>
      <c r="G34" s="39">
        <f t="shared" si="2"/>
        <v>305123734.13</v>
      </c>
      <c r="I34" s="53"/>
    </row>
    <row r="35" spans="1:12" x14ac:dyDescent="0.25">
      <c r="A35" s="53"/>
      <c r="C35" s="33" t="s">
        <v>35</v>
      </c>
      <c r="D35" s="34"/>
      <c r="E35" s="35"/>
      <c r="F35" s="35"/>
      <c r="G35" s="36"/>
      <c r="I35" s="53"/>
    </row>
    <row r="36" spans="1:12" x14ac:dyDescent="0.25">
      <c r="A36" s="53"/>
      <c r="C36" s="20" t="s">
        <v>36</v>
      </c>
      <c r="D36" s="21">
        <v>1410</v>
      </c>
      <c r="E36" s="1">
        <v>205795.25</v>
      </c>
      <c r="F36" s="2"/>
      <c r="G36" s="3">
        <v>1500000</v>
      </c>
      <c r="I36" s="53"/>
    </row>
    <row r="37" spans="1:12" x14ac:dyDescent="0.25">
      <c r="A37" s="53"/>
      <c r="C37" s="20" t="s">
        <v>37</v>
      </c>
      <c r="D37" s="21">
        <v>1420</v>
      </c>
      <c r="E37" s="4">
        <v>17368.29</v>
      </c>
      <c r="F37" s="5">
        <v>14136.69</v>
      </c>
      <c r="G37" s="6"/>
      <c r="I37" s="53"/>
    </row>
    <row r="38" spans="1:12" x14ac:dyDescent="0.25">
      <c r="A38" s="53"/>
      <c r="C38" s="20" t="s">
        <v>38</v>
      </c>
      <c r="D38" s="21">
        <v>1430</v>
      </c>
      <c r="E38" s="4"/>
      <c r="F38" s="5"/>
      <c r="G38" s="6"/>
      <c r="I38" s="53"/>
    </row>
    <row r="39" spans="1:12" x14ac:dyDescent="0.25">
      <c r="A39" s="53"/>
      <c r="C39" s="20" t="s">
        <v>39</v>
      </c>
      <c r="D39" s="21">
        <v>1450</v>
      </c>
      <c r="E39" s="13"/>
      <c r="F39" s="14"/>
      <c r="G39" s="15"/>
      <c r="I39" s="53"/>
    </row>
    <row r="40" spans="1:12" x14ac:dyDescent="0.25">
      <c r="A40" s="53"/>
      <c r="C40" s="37" t="s">
        <v>40</v>
      </c>
      <c r="D40" s="38">
        <v>1400</v>
      </c>
      <c r="E40" s="39">
        <f>SUM(E36:E39)</f>
        <v>223163.54</v>
      </c>
      <c r="F40" s="39">
        <f t="shared" ref="F40:G40" si="3">SUM(F36:F39)</f>
        <v>14136.69</v>
      </c>
      <c r="G40" s="39">
        <f t="shared" si="3"/>
        <v>1500000</v>
      </c>
      <c r="I40" s="53"/>
    </row>
    <row r="41" spans="1:12" x14ac:dyDescent="0.25">
      <c r="A41" s="53"/>
      <c r="C41" s="33" t="s">
        <v>41</v>
      </c>
      <c r="D41" s="34"/>
      <c r="E41" s="35"/>
      <c r="F41" s="35"/>
      <c r="G41" s="36"/>
      <c r="I41" s="53"/>
    </row>
    <row r="42" spans="1:12" x14ac:dyDescent="0.25">
      <c r="A42" s="53"/>
      <c r="C42" s="20" t="s">
        <v>36</v>
      </c>
      <c r="D42" s="21">
        <v>1510</v>
      </c>
      <c r="E42" s="1">
        <v>4876.84</v>
      </c>
      <c r="F42" s="2"/>
      <c r="G42" s="3"/>
      <c r="I42" s="53"/>
    </row>
    <row r="43" spans="1:12" x14ac:dyDescent="0.25">
      <c r="A43" s="53"/>
      <c r="C43" s="20" t="s">
        <v>42</v>
      </c>
      <c r="D43" s="21">
        <v>1520</v>
      </c>
      <c r="E43" s="4">
        <v>12101433.52</v>
      </c>
      <c r="F43" s="5">
        <v>13982905.66</v>
      </c>
      <c r="G43" s="6">
        <v>16054438.779999999</v>
      </c>
      <c r="I43" s="53"/>
    </row>
    <row r="44" spans="1:12" x14ac:dyDescent="0.25">
      <c r="A44" s="53"/>
      <c r="C44" s="20" t="s">
        <v>43</v>
      </c>
      <c r="D44" s="21">
        <v>1530</v>
      </c>
      <c r="E44" s="4">
        <v>136905.15</v>
      </c>
      <c r="F44" s="5">
        <v>472424.82</v>
      </c>
      <c r="G44" s="6">
        <v>520568.03</v>
      </c>
      <c r="I44" s="53"/>
    </row>
    <row r="45" spans="1:12" x14ac:dyDescent="0.25">
      <c r="A45" s="53"/>
      <c r="C45" s="20" t="s">
        <v>38</v>
      </c>
      <c r="D45" s="21">
        <v>1540</v>
      </c>
      <c r="E45" s="4"/>
      <c r="F45" s="5"/>
      <c r="G45" s="6"/>
      <c r="I45" s="53"/>
    </row>
    <row r="46" spans="1:12" x14ac:dyDescent="0.25">
      <c r="A46" s="53"/>
      <c r="C46" s="20" t="s">
        <v>39</v>
      </c>
      <c r="D46" s="21">
        <v>1550</v>
      </c>
      <c r="E46" s="13"/>
      <c r="F46" s="14"/>
      <c r="G46" s="15"/>
      <c r="I46" s="53"/>
    </row>
    <row r="47" spans="1:12" x14ac:dyDescent="0.25">
      <c r="A47" s="53"/>
      <c r="C47" s="37" t="s">
        <v>44</v>
      </c>
      <c r="D47" s="38">
        <v>1500</v>
      </c>
      <c r="E47" s="39">
        <f>SUM(E42:E46)</f>
        <v>12243215.51</v>
      </c>
      <c r="F47" s="39">
        <f t="shared" ref="F47:G47" si="4">SUM(F42:F46)</f>
        <v>14455330.48</v>
      </c>
      <c r="G47" s="39">
        <f t="shared" si="4"/>
        <v>16575006.809999999</v>
      </c>
      <c r="I47" s="53"/>
    </row>
    <row r="48" spans="1:12" x14ac:dyDescent="0.25">
      <c r="A48" s="53"/>
      <c r="C48" s="40" t="s">
        <v>25</v>
      </c>
      <c r="D48" s="41">
        <v>1700</v>
      </c>
      <c r="E48" s="42">
        <f>SUM(E34,E40,E47)</f>
        <v>398900200.45999998</v>
      </c>
      <c r="F48" s="42">
        <f t="shared" ref="F48:G48" si="5">SUM(F34,F40,F47)</f>
        <v>418594498.93000001</v>
      </c>
      <c r="G48" s="42">
        <f t="shared" si="5"/>
        <v>323198740.94</v>
      </c>
      <c r="I48" s="53"/>
    </row>
    <row r="49" spans="1:10" x14ac:dyDescent="0.25">
      <c r="A49" s="53"/>
      <c r="E49" s="28"/>
      <c r="F49" s="28"/>
      <c r="G49" s="28"/>
      <c r="I49" s="53"/>
    </row>
    <row r="50" spans="1:10" x14ac:dyDescent="0.25">
      <c r="A50" s="53"/>
      <c r="B50" s="53"/>
      <c r="C50" s="53"/>
      <c r="D50" s="53"/>
      <c r="E50" s="54"/>
      <c r="F50" s="54"/>
      <c r="G50" s="54"/>
      <c r="H50" s="53"/>
      <c r="I50" s="53"/>
    </row>
    <row r="52" spans="1:10" s="17" customFormat="1" ht="18.75" x14ac:dyDescent="0.3">
      <c r="A52" s="52"/>
      <c r="B52" s="52" t="s">
        <v>45</v>
      </c>
      <c r="C52" s="52"/>
      <c r="D52" s="52"/>
      <c r="E52" s="52"/>
      <c r="F52" s="52"/>
      <c r="G52" s="52"/>
      <c r="H52" s="52"/>
      <c r="I52" s="52"/>
    </row>
    <row r="53" spans="1:10" x14ac:dyDescent="0.25">
      <c r="A53" s="53"/>
      <c r="G53" s="18" t="s">
        <v>1</v>
      </c>
      <c r="I53" s="53"/>
    </row>
    <row r="54" spans="1:10" x14ac:dyDescent="0.25">
      <c r="A54" s="53"/>
      <c r="C54" s="19" t="s">
        <v>2</v>
      </c>
      <c r="D54" s="19" t="s">
        <v>3</v>
      </c>
      <c r="E54" s="19" t="str">
        <f>Меню!$N$8</f>
        <v>2013г.</v>
      </c>
      <c r="F54" s="19" t="str">
        <f>Меню!$N$7</f>
        <v>2012г.</v>
      </c>
      <c r="G54" s="19" t="str">
        <f>Меню!$N$6</f>
        <v>2011г.</v>
      </c>
      <c r="I54" s="53"/>
    </row>
    <row r="55" spans="1:10" x14ac:dyDescent="0.25">
      <c r="A55" s="53"/>
      <c r="C55" s="20" t="s">
        <v>46</v>
      </c>
      <c r="D55" s="21">
        <v>2110</v>
      </c>
      <c r="E55" s="4">
        <v>356889455.45999998</v>
      </c>
      <c r="F55" s="5">
        <v>330480950.20999998</v>
      </c>
      <c r="G55" s="6">
        <v>309316682.55000001</v>
      </c>
      <c r="I55" s="53"/>
      <c r="J55" s="22"/>
    </row>
    <row r="56" spans="1:10" x14ac:dyDescent="0.25">
      <c r="A56" s="53"/>
      <c r="C56" s="20" t="s">
        <v>47</v>
      </c>
      <c r="D56" s="21">
        <v>2120</v>
      </c>
      <c r="E56" s="4">
        <v>190837153.53999999</v>
      </c>
      <c r="F56" s="5">
        <v>173992019.66</v>
      </c>
      <c r="G56" s="6">
        <v>164173127.94</v>
      </c>
      <c r="I56" s="53"/>
      <c r="J56" s="22"/>
    </row>
    <row r="57" spans="1:10" x14ac:dyDescent="0.25">
      <c r="A57" s="53"/>
      <c r="C57" s="37" t="s">
        <v>48</v>
      </c>
      <c r="D57" s="38">
        <v>2100</v>
      </c>
      <c r="E57" s="39">
        <f>E55-E56</f>
        <v>166052301.91999999</v>
      </c>
      <c r="F57" s="39">
        <f>F55-F56</f>
        <v>156488930.54999998</v>
      </c>
      <c r="G57" s="39">
        <f>G55-G56</f>
        <v>145143554.61000001</v>
      </c>
      <c r="I57" s="53"/>
      <c r="J57" s="22"/>
    </row>
    <row r="58" spans="1:10" x14ac:dyDescent="0.25">
      <c r="A58" s="53"/>
      <c r="C58" s="20" t="s">
        <v>49</v>
      </c>
      <c r="D58" s="21">
        <v>2210</v>
      </c>
      <c r="E58" s="4">
        <v>15478756</v>
      </c>
      <c r="F58" s="5">
        <v>16879540</v>
      </c>
      <c r="G58" s="6">
        <v>14561233.199999999</v>
      </c>
      <c r="I58" s="53"/>
      <c r="J58" s="22"/>
    </row>
    <row r="59" spans="1:10" x14ac:dyDescent="0.25">
      <c r="A59" s="53"/>
      <c r="C59" s="20" t="s">
        <v>50</v>
      </c>
      <c r="D59" s="21">
        <v>2220</v>
      </c>
      <c r="E59" s="4">
        <v>23410607.539999999</v>
      </c>
      <c r="F59" s="5">
        <v>23121114</v>
      </c>
      <c r="G59" s="6">
        <v>22289274.690000001</v>
      </c>
      <c r="I59" s="53"/>
      <c r="J59" s="22"/>
    </row>
    <row r="60" spans="1:10" x14ac:dyDescent="0.25">
      <c r="A60" s="53"/>
      <c r="C60" s="37" t="s">
        <v>51</v>
      </c>
      <c r="D60" s="38">
        <v>2200</v>
      </c>
      <c r="E60" s="39">
        <f>E57-E58-E59</f>
        <v>127162938.38</v>
      </c>
      <c r="F60" s="39">
        <f>F57-F58-F59</f>
        <v>116488276.54999998</v>
      </c>
      <c r="G60" s="39">
        <f>G57-G58-G59</f>
        <v>108293046.72000001</v>
      </c>
      <c r="I60" s="53"/>
      <c r="J60" s="22"/>
    </row>
    <row r="61" spans="1:10" x14ac:dyDescent="0.25">
      <c r="A61" s="53"/>
      <c r="C61" s="20" t="s">
        <v>52</v>
      </c>
      <c r="D61" s="21">
        <v>2310</v>
      </c>
      <c r="E61" s="4"/>
      <c r="F61" s="5"/>
      <c r="G61" s="6"/>
      <c r="I61" s="53"/>
      <c r="J61" s="22"/>
    </row>
    <row r="62" spans="1:10" x14ac:dyDescent="0.25">
      <c r="A62" s="53"/>
      <c r="C62" s="20" t="s">
        <v>53</v>
      </c>
      <c r="D62" s="21">
        <v>2320</v>
      </c>
      <c r="E62" s="4">
        <v>2273373.4700000002</v>
      </c>
      <c r="F62" s="5">
        <v>2571552.6</v>
      </c>
      <c r="G62" s="6">
        <v>2180216.73</v>
      </c>
      <c r="I62" s="53"/>
      <c r="J62" s="22"/>
    </row>
    <row r="63" spans="1:10" x14ac:dyDescent="0.25">
      <c r="A63" s="53"/>
      <c r="C63" s="20" t="s">
        <v>54</v>
      </c>
      <c r="D63" s="21">
        <v>2330</v>
      </c>
      <c r="E63" s="4">
        <v>4876.84</v>
      </c>
      <c r="F63" s="5">
        <v>0</v>
      </c>
      <c r="G63" s="6">
        <v>219458</v>
      </c>
      <c r="I63" s="53"/>
      <c r="J63" s="22"/>
    </row>
    <row r="64" spans="1:10" x14ac:dyDescent="0.25">
      <c r="A64" s="53"/>
      <c r="C64" s="20" t="s">
        <v>55</v>
      </c>
      <c r="D64" s="21">
        <v>2340</v>
      </c>
      <c r="E64" s="4">
        <v>1430558.6</v>
      </c>
      <c r="F64" s="5">
        <v>1192019.1299999999</v>
      </c>
      <c r="G64" s="6">
        <v>1180159.98</v>
      </c>
      <c r="I64" s="53"/>
      <c r="J64" s="22"/>
    </row>
    <row r="65" spans="1:10" x14ac:dyDescent="0.25">
      <c r="A65" s="53"/>
      <c r="C65" s="20" t="s">
        <v>56</v>
      </c>
      <c r="D65" s="21">
        <v>2350</v>
      </c>
      <c r="E65" s="4">
        <v>6606876.7599999998</v>
      </c>
      <c r="F65" s="5">
        <v>2458100.23</v>
      </c>
      <c r="G65" s="6">
        <v>4079239.65</v>
      </c>
      <c r="I65" s="53"/>
      <c r="J65" s="22"/>
    </row>
    <row r="66" spans="1:10" x14ac:dyDescent="0.25">
      <c r="A66" s="53"/>
      <c r="C66" s="37" t="s">
        <v>57</v>
      </c>
      <c r="D66" s="38">
        <v>2300</v>
      </c>
      <c r="E66" s="39">
        <f>E60+E61+E62+E64-E63-E65</f>
        <v>124255116.84999998</v>
      </c>
      <c r="F66" s="39">
        <f>F60+F61+F62+F64-F63-F65</f>
        <v>117793748.04999997</v>
      </c>
      <c r="G66" s="39">
        <f>G60+G61+G62+G64-G63-G65</f>
        <v>107354725.78000002</v>
      </c>
      <c r="I66" s="53"/>
      <c r="J66" s="22"/>
    </row>
    <row r="67" spans="1:10" x14ac:dyDescent="0.25">
      <c r="A67" s="53"/>
      <c r="C67" s="20" t="s">
        <v>58</v>
      </c>
      <c r="D67" s="21">
        <v>2410</v>
      </c>
      <c r="E67" s="4">
        <v>-26251023.370000001</v>
      </c>
      <c r="F67" s="5">
        <v>-23558749.609999999</v>
      </c>
      <c r="G67" s="6">
        <v>-21514397.84</v>
      </c>
      <c r="I67" s="53"/>
      <c r="J67" s="22"/>
    </row>
    <row r="68" spans="1:10" ht="30" x14ac:dyDescent="0.25">
      <c r="A68" s="53"/>
      <c r="C68" s="20" t="s">
        <v>59</v>
      </c>
      <c r="D68" s="21">
        <v>2421</v>
      </c>
      <c r="E68" s="4"/>
      <c r="F68" s="5"/>
      <c r="G68" s="6"/>
      <c r="I68" s="53"/>
      <c r="J68" s="22"/>
    </row>
    <row r="69" spans="1:10" x14ac:dyDescent="0.25">
      <c r="A69" s="53"/>
      <c r="C69" s="20" t="s">
        <v>60</v>
      </c>
      <c r="D69" s="21">
        <v>2430</v>
      </c>
      <c r="E69" s="4">
        <v>-3231.6</v>
      </c>
      <c r="F69" s="5">
        <v>-3231.6</v>
      </c>
      <c r="G69" s="6">
        <v>-3231.6</v>
      </c>
      <c r="I69" s="53"/>
      <c r="J69" s="22"/>
    </row>
    <row r="70" spans="1:10" x14ac:dyDescent="0.25">
      <c r="A70" s="53"/>
      <c r="C70" s="20" t="s">
        <v>61</v>
      </c>
      <c r="D70" s="21">
        <v>2450</v>
      </c>
      <c r="E70" s="4">
        <v>10723070.050000001</v>
      </c>
      <c r="F70" s="5">
        <v>10723070.050000001</v>
      </c>
      <c r="G70" s="6">
        <v>10723070.050000001</v>
      </c>
      <c r="I70" s="53"/>
      <c r="J70" s="22"/>
    </row>
    <row r="71" spans="1:10" x14ac:dyDescent="0.25">
      <c r="A71" s="53"/>
      <c r="C71" s="20" t="s">
        <v>62</v>
      </c>
      <c r="D71" s="21">
        <v>2460</v>
      </c>
      <c r="E71" s="4"/>
      <c r="F71" s="5"/>
      <c r="G71" s="6"/>
      <c r="I71" s="53"/>
      <c r="J71" s="22"/>
    </row>
    <row r="72" spans="1:10" x14ac:dyDescent="0.25">
      <c r="A72" s="53"/>
      <c r="C72" s="40" t="s">
        <v>63</v>
      </c>
      <c r="D72" s="41">
        <v>2400</v>
      </c>
      <c r="E72" s="42">
        <f>E66+E67+E69+E70+E71</f>
        <v>108723931.92999998</v>
      </c>
      <c r="F72" s="42">
        <f t="shared" ref="F72:G72" si="6">F66-F67+F69+F70+F71</f>
        <v>152072336.10999998</v>
      </c>
      <c r="G72" s="42">
        <f t="shared" si="6"/>
        <v>139588962.07000002</v>
      </c>
      <c r="I72" s="53"/>
      <c r="J72" s="22"/>
    </row>
    <row r="73" spans="1:10" x14ac:dyDescent="0.25">
      <c r="A73" s="53"/>
      <c r="I73" s="53"/>
    </row>
    <row r="74" spans="1:10" x14ac:dyDescent="0.25">
      <c r="A74" s="53"/>
      <c r="B74" s="53"/>
      <c r="C74" s="55"/>
      <c r="D74" s="53"/>
      <c r="E74" s="53"/>
      <c r="F74" s="53"/>
      <c r="G74" s="53"/>
      <c r="H74" s="53"/>
      <c r="I74" s="53"/>
    </row>
    <row r="77" spans="1:10" x14ac:dyDescent="0.25">
      <c r="E77" s="22"/>
    </row>
    <row r="78" spans="1:10" x14ac:dyDescent="0.25">
      <c r="E78" s="22"/>
    </row>
  </sheetData>
  <printOptions horizontalCentered="1"/>
  <pageMargins left="0.19685039370078741" right="0.19685039370078741" top="0.59055118110236227" bottom="0.39370078740157483" header="0.31496062992125984" footer="0.31496062992125984"/>
  <pageSetup paperSize="9" scale="90" fitToHeight="2" orientation="portrait" r:id="rId1"/>
  <rowBreaks count="1" manualBreakCount="1">
    <brk id="51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BreakPreview" topLeftCell="A46" zoomScaleNormal="100" zoomScaleSheetLayoutView="100" workbookViewId="0">
      <selection activeCell="G77" sqref="G77"/>
    </sheetView>
  </sheetViews>
  <sheetFormatPr defaultRowHeight="15" x14ac:dyDescent="0.25"/>
  <cols>
    <col min="1" max="2" width="1.7109375" style="16" customWidth="1"/>
    <col min="3" max="3" width="50.7109375" style="16" customWidth="1"/>
    <col min="4" max="12" width="12.7109375" style="16" customWidth="1"/>
    <col min="13" max="14" width="1.7109375" style="16" customWidth="1"/>
    <col min="15" max="16384" width="9.140625" style="16"/>
  </cols>
  <sheetData>
    <row r="1" spans="1:15" s="17" customFormat="1" ht="18.75" x14ac:dyDescent="0.3">
      <c r="A1" s="52"/>
      <c r="B1" s="52" t="s">
        <v>88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x14ac:dyDescent="0.25">
      <c r="A2" s="53"/>
      <c r="N2" s="53"/>
    </row>
    <row r="3" spans="1:15" ht="30" customHeight="1" x14ac:dyDescent="0.25">
      <c r="A3" s="53"/>
      <c r="C3" s="119" t="s">
        <v>2</v>
      </c>
      <c r="D3" s="122" t="s">
        <v>75</v>
      </c>
      <c r="E3" s="122"/>
      <c r="F3" s="122"/>
      <c r="G3" s="122"/>
      <c r="H3" s="122"/>
      <c r="I3" s="122"/>
      <c r="J3" s="130" t="s">
        <v>83</v>
      </c>
      <c r="K3" s="130"/>
      <c r="L3" s="130"/>
      <c r="N3" s="53"/>
    </row>
    <row r="4" spans="1:15" s="56" customFormat="1" x14ac:dyDescent="0.25">
      <c r="A4" s="98"/>
      <c r="C4" s="120"/>
      <c r="D4" s="123" t="s">
        <v>80</v>
      </c>
      <c r="E4" s="123"/>
      <c r="F4" s="123"/>
      <c r="G4" s="124" t="s">
        <v>81</v>
      </c>
      <c r="H4" s="125"/>
      <c r="I4" s="126"/>
      <c r="J4" s="127" t="s">
        <v>82</v>
      </c>
      <c r="K4" s="128"/>
      <c r="L4" s="129"/>
      <c r="N4" s="98"/>
    </row>
    <row r="5" spans="1:15" s="56" customFormat="1" x14ac:dyDescent="0.25">
      <c r="A5" s="98"/>
      <c r="C5" s="121"/>
      <c r="D5" s="57" t="str">
        <f>Меню!$N$7&amp;" - "&amp;Меню!$N$6</f>
        <v>2012г. - 2011г.</v>
      </c>
      <c r="E5" s="57" t="str">
        <f>Меню!$N$8&amp;" - "&amp;Меню!$N$6</f>
        <v>2013г. - 2011г.</v>
      </c>
      <c r="F5" s="57" t="str">
        <f>Меню!$N$8&amp;" - "&amp;Меню!$N$7</f>
        <v>2013г. - 2012г.</v>
      </c>
      <c r="G5" s="57" t="str">
        <f>Меню!$N$7&amp;" / "&amp;Меню!$N$6</f>
        <v>2012г. / 2011г.</v>
      </c>
      <c r="H5" s="57" t="str">
        <f>Меню!$N$8&amp;" / "&amp;Меню!$N$6</f>
        <v>2013г. / 2011г.</v>
      </c>
      <c r="I5" s="57" t="str">
        <f>Меню!$N$8&amp;" / "&amp;Меню!$N$7</f>
        <v>2013г. / 2012г.</v>
      </c>
      <c r="J5" s="57" t="str">
        <f>Меню!$N$6</f>
        <v>2011г.</v>
      </c>
      <c r="K5" s="57" t="str">
        <f>Меню!$N$7</f>
        <v>2012г.</v>
      </c>
      <c r="L5" s="57" t="str">
        <f>Меню!$N$8</f>
        <v>2013г.</v>
      </c>
      <c r="N5" s="98"/>
    </row>
    <row r="6" spans="1:15" s="109" customFormat="1" ht="11.25" x14ac:dyDescent="0.2">
      <c r="A6" s="108"/>
      <c r="C6" s="107">
        <v>1</v>
      </c>
      <c r="D6" s="107">
        <f>C6+1</f>
        <v>2</v>
      </c>
      <c r="E6" s="107">
        <f t="shared" ref="E6:L6" si="0">D6+1</f>
        <v>3</v>
      </c>
      <c r="F6" s="107">
        <f t="shared" si="0"/>
        <v>4</v>
      </c>
      <c r="G6" s="107">
        <f t="shared" si="0"/>
        <v>5</v>
      </c>
      <c r="H6" s="107">
        <f t="shared" si="0"/>
        <v>6</v>
      </c>
      <c r="I6" s="107">
        <f t="shared" si="0"/>
        <v>7</v>
      </c>
      <c r="J6" s="107">
        <f t="shared" si="0"/>
        <v>8</v>
      </c>
      <c r="K6" s="107">
        <f t="shared" si="0"/>
        <v>9</v>
      </c>
      <c r="L6" s="107">
        <f t="shared" si="0"/>
        <v>10</v>
      </c>
      <c r="N6" s="108"/>
    </row>
    <row r="7" spans="1:15" s="56" customFormat="1" x14ac:dyDescent="0.25">
      <c r="A7" s="98"/>
      <c r="C7" s="29" t="s">
        <v>4</v>
      </c>
      <c r="D7" s="62"/>
      <c r="E7" s="62"/>
      <c r="F7" s="62"/>
      <c r="G7" s="62"/>
      <c r="H7" s="62"/>
      <c r="I7" s="62"/>
      <c r="J7" s="62"/>
      <c r="K7" s="62"/>
      <c r="L7" s="66"/>
      <c r="N7" s="99"/>
      <c r="O7" s="16"/>
    </row>
    <row r="8" spans="1:15" s="56" customFormat="1" x14ac:dyDescent="0.25">
      <c r="A8" s="98"/>
      <c r="C8" s="68" t="s">
        <v>5</v>
      </c>
      <c r="D8" s="69"/>
      <c r="E8" s="69"/>
      <c r="F8" s="69"/>
      <c r="G8" s="69"/>
      <c r="H8" s="69"/>
      <c r="I8" s="69"/>
      <c r="J8" s="69"/>
      <c r="K8" s="69"/>
      <c r="L8" s="70"/>
      <c r="N8" s="98"/>
    </row>
    <row r="9" spans="1:15" s="56" customFormat="1" x14ac:dyDescent="0.25">
      <c r="A9" s="98"/>
      <c r="C9" s="67" t="s">
        <v>6</v>
      </c>
      <c r="D9" s="71">
        <f>ВводДанных!F6-ВводДанных!G6</f>
        <v>-2893.45</v>
      </c>
      <c r="E9" s="72">
        <f>ВводДанных!E6-ВводДанных!G6</f>
        <v>-2893.45</v>
      </c>
      <c r="F9" s="76">
        <f>ВводДанных!E6-ВводДанных!F6</f>
        <v>0</v>
      </c>
      <c r="G9" s="90" t="str">
        <f>IF(ISERROR(ВводДанных!F6/ВводДанных!G6),"",IF(ВводДанных!F6/ВводДанных!G6=0,"",ВводДанных!F6/ВводДанных!G6))</f>
        <v/>
      </c>
      <c r="H9" s="85" t="str">
        <f>IF(ISERROR(ВводДанных!E6/ВводДанных!G6),"",IF(ВводДанных!E6/ВводДанных!G6=0,"",ВводДанных!E6/ВводДанных!G6))</f>
        <v/>
      </c>
      <c r="I9" s="86" t="str">
        <f>IF(ISERROR(ВводДанных!E6/ВводДанных!F6),"",IF(ВводДанных!E6/ВводДанных!F6=0,"",ВводДанных!E6/ВводДанных!F6))</f>
        <v/>
      </c>
      <c r="J9" s="100">
        <f>IF(ISERROR(ВводДанных!G6/ВводДанных!G$25),0,ВводДанных!G6/ВводДанных!G$25)</f>
        <v>8.9525410636953952E-6</v>
      </c>
      <c r="K9" s="90">
        <f>IF(ISERROR(ВводДанных!F6/ВводДанных!F$25),0,ВводДанных!F6/ВводДанных!F$25)</f>
        <v>0</v>
      </c>
      <c r="L9" s="94">
        <f>IF(ISERROR(ВводДанных!E6/ВводДанных!E$25),0,ВводДанных!E6/ВводДанных!E$25)</f>
        <v>0</v>
      </c>
      <c r="N9" s="98"/>
    </row>
    <row r="10" spans="1:15" s="56" customFormat="1" x14ac:dyDescent="0.25">
      <c r="A10" s="98"/>
      <c r="C10" s="23" t="s">
        <v>7</v>
      </c>
      <c r="D10" s="73">
        <f>ВводДанных!F7-ВводДанных!G7</f>
        <v>0</v>
      </c>
      <c r="E10" s="74">
        <f>ВводДанных!E7-ВводДанных!G7</f>
        <v>0</v>
      </c>
      <c r="F10" s="74">
        <f>ВводДанных!E7-ВводДанных!F7</f>
        <v>0</v>
      </c>
      <c r="G10" s="88" t="str">
        <f>IF(ISERROR(ВводДанных!F7/ВводДанных!G7),"",IF(ВводДанных!F7/ВводДанных!G7=0,"",ВводДанных!F7/ВводДанных!G7))</f>
        <v/>
      </c>
      <c r="H10" s="88" t="str">
        <f>IF(ISERROR(ВводДанных!E7/ВводДанных!G7),"",IF(ВводДанных!E7/ВводДанных!G7=0,"",ВводДанных!E7/ВводДанных!G7))</f>
        <v/>
      </c>
      <c r="I10" s="89" t="str">
        <f>IF(ISERROR(ВводДанных!E7/ВводДанных!F7),"",IF(ВводДанных!E7/ВводДанных!F7=0,"",ВводДанных!E7/ВводДанных!F7))</f>
        <v/>
      </c>
      <c r="J10" s="87">
        <f>IF(ISERROR(ВводДанных!G7/ВводДанных!G$25),0,ВводДанных!G7/ВводДанных!G$25)</f>
        <v>0</v>
      </c>
      <c r="K10" s="88">
        <f>IF(ISERROR(ВводДанных!F7/ВводДанных!F$25),0,ВводДанных!F7/ВводДанных!F$25)</f>
        <v>0</v>
      </c>
      <c r="L10" s="89">
        <f>IF(ISERROR(ВводДанных!E7/ВводДанных!E$25),0,ВводДанных!E7/ВводДанных!E$25)</f>
        <v>0</v>
      </c>
      <c r="N10" s="98"/>
    </row>
    <row r="11" spans="1:15" s="56" customFormat="1" x14ac:dyDescent="0.25">
      <c r="A11" s="98"/>
      <c r="C11" s="23" t="s">
        <v>8</v>
      </c>
      <c r="D11" s="73">
        <f>ВводДанных!F8-ВводДанных!G8</f>
        <v>0</v>
      </c>
      <c r="E11" s="74">
        <f>ВводДанных!E8-ВводДанных!G8</f>
        <v>0</v>
      </c>
      <c r="F11" s="74">
        <f>ВводДанных!E8-ВводДанных!F8</f>
        <v>0</v>
      </c>
      <c r="G11" s="88" t="str">
        <f>IF(ISERROR(ВводДанных!F8/ВводДанных!G8),"",IF(ВводДанных!F8/ВводДанных!G8=0,"",ВводДанных!F8/ВводДанных!G8))</f>
        <v/>
      </c>
      <c r="H11" s="88" t="str">
        <f>IF(ISERROR(ВводДанных!E8/ВводДанных!G8),"",IF(ВводДанных!E8/ВводДанных!G8=0,"",ВводДанных!E8/ВводДанных!G8))</f>
        <v/>
      </c>
      <c r="I11" s="89" t="str">
        <f>IF(ISERROR(ВводДанных!E8/ВводДанных!F8),"",IF(ВводДанных!E8/ВводДанных!F8=0,"",ВводДанных!E8/ВводДанных!F8))</f>
        <v/>
      </c>
      <c r="J11" s="87">
        <f>IF(ISERROR(ВводДанных!G8/ВводДанных!G$25),0,ВводДанных!G8/ВводДанных!G$25)</f>
        <v>0</v>
      </c>
      <c r="K11" s="88">
        <f>IF(ISERROR(ВводДанных!F8/ВводДанных!F$25),0,ВводДанных!F8/ВводДанных!F$25)</f>
        <v>0</v>
      </c>
      <c r="L11" s="89">
        <f>IF(ISERROR(ВводДанных!E8/ВводДанных!E$25),0,ВводДанных!E8/ВводДанных!E$25)</f>
        <v>0</v>
      </c>
      <c r="N11" s="98"/>
    </row>
    <row r="12" spans="1:15" s="56" customFormat="1" x14ac:dyDescent="0.25">
      <c r="A12" s="98"/>
      <c r="C12" s="23" t="s">
        <v>9</v>
      </c>
      <c r="D12" s="73">
        <f>ВводДанных!F9-ВводДанных!G9</f>
        <v>0</v>
      </c>
      <c r="E12" s="74">
        <f>ВводДанных!E9-ВводДанных!G9</f>
        <v>0</v>
      </c>
      <c r="F12" s="74">
        <f>ВводДанных!E9-ВводДанных!F9</f>
        <v>0</v>
      </c>
      <c r="G12" s="88" t="str">
        <f>IF(ISERROR(ВводДанных!F9/ВводДанных!G9),"",IF(ВводДанных!F9/ВводДанных!G9=0,"",ВводДанных!F9/ВводДанных!G9))</f>
        <v/>
      </c>
      <c r="H12" s="88" t="str">
        <f>IF(ISERROR(ВводДанных!E9/ВводДанных!G9),"",IF(ВводДанных!E9/ВводДанных!G9=0,"",ВводДанных!E9/ВводДанных!G9))</f>
        <v/>
      </c>
      <c r="I12" s="89" t="str">
        <f>IF(ISERROR(ВводДанных!E9/ВводДанных!F9),"",IF(ВводДанных!E9/ВводДанных!F9=0,"",ВводДанных!E9/ВводДанных!F9))</f>
        <v/>
      </c>
      <c r="J12" s="87">
        <f>IF(ISERROR(ВводДанных!G9/ВводДанных!G$25),0,ВводДанных!G9/ВводДанных!G$25)</f>
        <v>0</v>
      </c>
      <c r="K12" s="88">
        <f>IF(ISERROR(ВводДанных!F9/ВводДанных!F$25),0,ВводДанных!F9/ВводДанных!F$25)</f>
        <v>0</v>
      </c>
      <c r="L12" s="89">
        <f>IF(ISERROR(ВводДанных!E9/ВводДанных!E$25),0,ВводДанных!E9/ВводДанных!E$25)</f>
        <v>0</v>
      </c>
      <c r="N12" s="98"/>
    </row>
    <row r="13" spans="1:15" s="56" customFormat="1" x14ac:dyDescent="0.25">
      <c r="A13" s="98"/>
      <c r="C13" s="23" t="s">
        <v>10</v>
      </c>
      <c r="D13" s="73">
        <f>ВводДанных!F10-ВводДанных!G10</f>
        <v>103207308.31000003</v>
      </c>
      <c r="E13" s="74">
        <f>ВводДанных!E10-ВводДанных!G10</f>
        <v>55125909.979999989</v>
      </c>
      <c r="F13" s="74">
        <f>ВводДанных!E10-ВводДанных!F10</f>
        <v>-48081398.330000043</v>
      </c>
      <c r="G13" s="88">
        <f>IF(ISERROR(ВводДанных!F10/ВводДанных!G10),"",IF(ВводДанных!F10/ВводДанных!G10=0,"",ВводДанных!F10/ВводДанных!G10))</f>
        <v>1.4268878846988358</v>
      </c>
      <c r="H13" s="88">
        <f>IF(ISERROR(ВводДанных!E10/ВводДанных!G10),"",IF(ВводДанных!E10/ВводДанных!G10=0,"",ВводДанных!E10/ВводДанных!G10))</f>
        <v>1.2280127588714618</v>
      </c>
      <c r="I13" s="89">
        <f>IF(ISERROR(ВводДанных!E10/ВводДанных!F10),"",IF(ВводДанных!E10/ВводДанных!F10=0,"",ВводДанных!E10/ВводДанных!F10))</f>
        <v>0.86062315900218789</v>
      </c>
      <c r="J13" s="87">
        <f>IF(ISERROR(ВводДанных!G10/ВводДанных!G$25),0,ВводДанных!G10/ВводДанных!G$25)</f>
        <v>0.74804368657761144</v>
      </c>
      <c r="K13" s="88">
        <f>IF(ISERROR(ВводДанных!F10/ВводДанных!F$25),0,ВводДанных!F10/ВводДанных!F$25)</f>
        <v>0.82412474808391767</v>
      </c>
      <c r="L13" s="89">
        <f>IF(ISERROR(ВводДанных!E10/ВводДанных!E$25),0,ВводДанных!E10/ВводДанных!E$25)</f>
        <v>0.74427811093509622</v>
      </c>
      <c r="N13" s="98"/>
    </row>
    <row r="14" spans="1:15" s="56" customFormat="1" ht="30" x14ac:dyDescent="0.25">
      <c r="A14" s="98"/>
      <c r="C14" s="23" t="s">
        <v>11</v>
      </c>
      <c r="D14" s="73">
        <f>ВводДанных!F11-ВводДанных!G11</f>
        <v>0</v>
      </c>
      <c r="E14" s="74">
        <f>ВводДанных!E11-ВводДанных!G11</f>
        <v>0</v>
      </c>
      <c r="F14" s="74">
        <f>ВводДанных!E11-ВводДанных!F11</f>
        <v>0</v>
      </c>
      <c r="G14" s="88" t="str">
        <f>IF(ISERROR(ВводДанных!F11/ВводДанных!G11),"",IF(ВводДанных!F11/ВводДанных!G11=0,"",ВводДанных!F11/ВводДанных!G11))</f>
        <v/>
      </c>
      <c r="H14" s="88" t="str">
        <f>IF(ISERROR(ВводДанных!E11/ВводДанных!G11),"",IF(ВводДанных!E11/ВводДанных!G11=0,"",ВводДанных!E11/ВводДанных!G11))</f>
        <v/>
      </c>
      <c r="I14" s="89" t="str">
        <f>IF(ISERROR(ВводДанных!E11/ВводДанных!F11),"",IF(ВводДанных!E11/ВводДанных!F11=0,"",ВводДанных!E11/ВводДанных!F11))</f>
        <v/>
      </c>
      <c r="J14" s="87">
        <f>IF(ISERROR(ВводДанных!G11/ВводДанных!G$25),0,ВводДанных!G11/ВводДанных!G$25)</f>
        <v>0</v>
      </c>
      <c r="K14" s="88">
        <f>IF(ISERROR(ВводДанных!F11/ВводДанных!F$25),0,ВводДанных!F11/ВводДанных!F$25)</f>
        <v>0</v>
      </c>
      <c r="L14" s="89">
        <f>IF(ISERROR(ВводДанных!E11/ВводДанных!E$25),0,ВводДанных!E11/ВводДанных!E$25)</f>
        <v>0</v>
      </c>
      <c r="N14" s="98"/>
    </row>
    <row r="15" spans="1:15" x14ac:dyDescent="0.25">
      <c r="A15" s="53"/>
      <c r="C15" s="23" t="s">
        <v>12</v>
      </c>
      <c r="D15" s="73">
        <f>ВводДанных!F12-ВводДанных!G12</f>
        <v>0</v>
      </c>
      <c r="E15" s="74">
        <f>ВводДанных!E12-ВводДанных!G12</f>
        <v>0</v>
      </c>
      <c r="F15" s="74">
        <f>ВводДанных!E12-ВводДанных!F12</f>
        <v>0</v>
      </c>
      <c r="G15" s="88" t="str">
        <f>IF(ISERROR(ВводДанных!F12/ВводДанных!G12),"",IF(ВводДанных!F12/ВводДанных!G12=0,"",ВводДанных!F12/ВводДанных!G12))</f>
        <v/>
      </c>
      <c r="H15" s="88" t="str">
        <f>IF(ISERROR(ВводДанных!E12/ВводДанных!G12),"",IF(ВводДанных!E12/ВводДанных!G12=0,"",ВводДанных!E12/ВводДанных!G12))</f>
        <v/>
      </c>
      <c r="I15" s="89" t="str">
        <f>IF(ISERROR(ВводДанных!E12/ВводДанных!F12),"",IF(ВводДанных!E12/ВводДанных!F12=0,"",ВводДанных!E12/ВводДанных!F12))</f>
        <v/>
      </c>
      <c r="J15" s="87">
        <f>IF(ISERROR(ВводДанных!G12/ВводДанных!G$25),0,ВводДанных!G12/ВводДанных!G$25)</f>
        <v>0</v>
      </c>
      <c r="K15" s="88">
        <f>IF(ISERROR(ВводДанных!F12/ВводДанных!F$25),0,ВводДанных!F12/ВводДанных!F$25)</f>
        <v>0</v>
      </c>
      <c r="L15" s="89">
        <f>IF(ISERROR(ВводДанных!E12/ВводДанных!E$25),0,ВводДанных!E12/ВводДанных!E$25)</f>
        <v>0</v>
      </c>
      <c r="N15" s="53"/>
    </row>
    <row r="16" spans="1:15" x14ac:dyDescent="0.25">
      <c r="A16" s="53"/>
      <c r="C16" s="23" t="s">
        <v>13</v>
      </c>
      <c r="D16" s="73">
        <f>ВводДанных!F13-ВводДанных!G13</f>
        <v>-196781.65000000002</v>
      </c>
      <c r="E16" s="74">
        <f>ВводДанных!E13-ВводДанных!G13</f>
        <v>-273711.60000000003</v>
      </c>
      <c r="F16" s="74">
        <f>ВводДанных!E13-ВводДанных!F13</f>
        <v>-76929.95</v>
      </c>
      <c r="G16" s="88">
        <f>IF(ISERROR(ВводДанных!F13/ВводДанных!G13),"",IF(ВводДанных!F13/ВводДанных!G13=0,"",ВводДанных!F13/ВводДанных!G13))</f>
        <v>0.42311426155536153</v>
      </c>
      <c r="H16" s="88">
        <f>IF(ISERROR(ВводДанных!E13/ВводДанных!G13),"",IF(ВводДанных!E13/ВводДанных!G13=0,"",ВводДанных!E13/ВводДанных!G13))</f>
        <v>0.1975861647320088</v>
      </c>
      <c r="I16" s="89">
        <f>IF(ISERROR(ВводДанных!E13/ВводДанных!F13),"",IF(ВводДанных!E13/ВводДанных!F13=0,"",ВводДанных!E13/ВводДанных!F13))</f>
        <v>0.46698063073006585</v>
      </c>
      <c r="J16" s="87">
        <f>IF(ISERROR(ВводДанных!G13/ВводДанных!G$25),0,ВводДанных!G13/ВводДанных!G$25)</f>
        <v>1.0554195508556304E-3</v>
      </c>
      <c r="K16" s="88">
        <f>IF(ISERROR(ВводДанных!F13/ВводДанных!F$25),0,ВводДанных!F13/ВводДанных!F$25)</f>
        <v>3.4479339878791749E-4</v>
      </c>
      <c r="L16" s="89">
        <f>IF(ISERROR(ВводДанных!E13/ВводДанных!E$25),0,ВводДанных!E13/ВводДанных!E$25)</f>
        <v>1.6896123371780167E-4</v>
      </c>
      <c r="N16" s="53"/>
    </row>
    <row r="17" spans="1:14" x14ac:dyDescent="0.25">
      <c r="A17" s="53"/>
      <c r="C17" s="23" t="s">
        <v>14</v>
      </c>
      <c r="D17" s="73">
        <f>ВводДанных!F14-ВводДанных!G14</f>
        <v>0</v>
      </c>
      <c r="E17" s="74">
        <f>ВводДанных!E14-ВводДанных!G14</f>
        <v>0</v>
      </c>
      <c r="F17" s="82">
        <f>ВводДанных!E14-ВводДанных!F14</f>
        <v>0</v>
      </c>
      <c r="G17" s="93" t="str">
        <f>IF(ISERROR(ВводДанных!F14/ВводДанных!G14),"",IF(ВводДанных!F14/ВводДанных!G14=0,"",ВводДанных!F14/ВводДанных!G14))</f>
        <v/>
      </c>
      <c r="H17" s="88" t="str">
        <f>IF(ISERROR(ВводДанных!E14/ВводДанных!G14),"",IF(ВводДанных!E14/ВводДанных!G14=0,"",ВводДанных!E14/ВводДанных!G14))</f>
        <v/>
      </c>
      <c r="I17" s="89" t="str">
        <f>IF(ISERROR(ВводДанных!E14/ВводДанных!F14),"",IF(ВводДанных!E14/ВводДанных!F14=0,"",ВводДанных!E14/ВводДанных!F14))</f>
        <v/>
      </c>
      <c r="J17" s="101">
        <f>IF(ISERROR(ВводДанных!G14/ВводДанных!G$25),0,ВводДанных!G14/ВводДанных!G$25)</f>
        <v>0</v>
      </c>
      <c r="K17" s="93">
        <f>IF(ISERROR(ВводДанных!F14/ВводДанных!F$25),0,ВводДанных!F14/ВводДанных!F$25)</f>
        <v>0</v>
      </c>
      <c r="L17" s="97">
        <f>IF(ISERROR(ВводДанных!E14/ВводДанных!E$25),0,ВводДанных!E14/ВводДанных!E$25)</f>
        <v>0</v>
      </c>
      <c r="N17" s="53"/>
    </row>
    <row r="18" spans="1:14" x14ac:dyDescent="0.25">
      <c r="A18" s="53"/>
      <c r="C18" s="58" t="s">
        <v>15</v>
      </c>
      <c r="D18" s="64">
        <f t="shared" ref="D18:F18" si="1">SUM(D9:D17)</f>
        <v>103007633.21000002</v>
      </c>
      <c r="E18" s="64">
        <f t="shared" si="1"/>
        <v>54849304.929999985</v>
      </c>
      <c r="F18" s="64">
        <f t="shared" si="1"/>
        <v>-48158328.280000046</v>
      </c>
      <c r="G18" s="83">
        <f>IF(ISERROR(ВводДанных!F15/ВводДанных!G15),"",IF(ВводДанных!F15/ВводДанных!G15=0,"",ВводДанных!F15/ВводДанных!G15))</f>
        <v>1.4254566137807467</v>
      </c>
      <c r="H18" s="83">
        <f>IF(ISERROR(ВводДанных!E15/ВводДанных!G15),"",IF(ВводДанных!E15/ВводДанных!G15=0,"",ВводДанных!E15/ВводДанных!G15))</f>
        <v>1.2265463132831205</v>
      </c>
      <c r="I18" s="83">
        <f>IF(ISERROR(ВводДанных!E15/ВводДанных!F15),"",IF(ВводДанных!E15/ВводДанных!F15=0,"",ВводДанных!E15/ВводДанных!F15))</f>
        <v>0.86045853758392865</v>
      </c>
      <c r="J18" s="83">
        <f>IF(ISERROR(ВводДанных!G15/ВводДанных!G$25),0,ВводДанных!G15/ВводДанных!G$25)</f>
        <v>0.74910805866953079</v>
      </c>
      <c r="K18" s="83">
        <f>IF(ISERROR(ВводДанных!F15/ВводДанных!F$25),0,ВводДанных!F15/ВводДанных!F$25)</f>
        <v>0.82446954148270568</v>
      </c>
      <c r="L18" s="83">
        <f>IF(ISERROR(ВводДанных!E15/ВводДанных!E$25),0,ВводДанных!E15/ВводДанных!E$25)</f>
        <v>0.74444707216881401</v>
      </c>
      <c r="N18" s="53"/>
    </row>
    <row r="19" spans="1:14" x14ac:dyDescent="0.25">
      <c r="A19" s="53"/>
      <c r="C19" s="33" t="s">
        <v>16</v>
      </c>
      <c r="D19" s="63"/>
      <c r="E19" s="63"/>
      <c r="F19" s="63"/>
      <c r="G19" s="63"/>
      <c r="H19" s="63"/>
      <c r="I19" s="63"/>
      <c r="J19" s="69"/>
      <c r="K19" s="69"/>
      <c r="L19" s="70"/>
      <c r="N19" s="53"/>
    </row>
    <row r="20" spans="1:14" x14ac:dyDescent="0.25">
      <c r="A20" s="53"/>
      <c r="C20" s="23" t="s">
        <v>17</v>
      </c>
      <c r="D20" s="75">
        <f>ВводДанных!F17-ВводДанных!G17</f>
        <v>-411081.09000000078</v>
      </c>
      <c r="E20" s="76">
        <f>ВводДанных!E17-ВводДанных!G17</f>
        <v>-1168837.0600000005</v>
      </c>
      <c r="F20" s="76">
        <f>ВводДанных!E17-ВводДанных!F17</f>
        <v>-757755.96999999974</v>
      </c>
      <c r="G20" s="90">
        <f>IF(ISERROR(ВводДанных!F17/ВводДанных!G17),"",IF(ВводДанных!F17/ВводДанных!G17=0,"",ВводДанных!F17/ВводДанных!G17))</f>
        <v>0.94117632850326216</v>
      </c>
      <c r="H20" s="90">
        <f>IF(ISERROR(ВводДанных!E17/ВводДанных!G17),"",IF(ВводДанных!E17/ВводДанных!G17=0,"",ВводДанных!E17/ВводДанных!G17))</f>
        <v>0.83274519572123162</v>
      </c>
      <c r="I20" s="94">
        <f>IF(ISERROR(ВводДанных!E17/ВводДанных!F17),"",IF(ВводДанных!E17/ВводДанных!F17=0,"",ВводДанных!E17/ВводДанных!F17))</f>
        <v>0.88479190402666963</v>
      </c>
      <c r="J20" s="100">
        <f>IF(ISERROR(ВводДанных!G17/ВводДанных!G$25),0,ВводДанных!G17/ВводДанных!G$25)</f>
        <v>2.1622490328009506E-2</v>
      </c>
      <c r="K20" s="90">
        <f>IF(ISERROR(ВводДанных!F17/ВводДанных!F$25),0,ВводДанных!F17/ВводДанных!F$25)</f>
        <v>1.5712773523810435E-2</v>
      </c>
      <c r="L20" s="94">
        <f>IF(ISERROR(ВводДанных!E17/ВводДанных!E$25),0,ВводДанных!E17/ВводДанных!E$25)</f>
        <v>1.458892370394674E-2</v>
      </c>
      <c r="N20" s="53"/>
    </row>
    <row r="21" spans="1:14" ht="30" x14ac:dyDescent="0.25">
      <c r="A21" s="53"/>
      <c r="C21" s="23" t="s">
        <v>18</v>
      </c>
      <c r="D21" s="73">
        <f>ВводДанных!F18-ВводДанных!G18</f>
        <v>2958463.79</v>
      </c>
      <c r="E21" s="74">
        <f>ВводДанных!E18-ВводДанных!G18</f>
        <v>9068563.3200000003</v>
      </c>
      <c r="F21" s="74">
        <f>ВводДанных!E18-ВводДанных!F18</f>
        <v>6110099.5300000003</v>
      </c>
      <c r="G21" s="88">
        <f>IF(ISERROR(ВводДанных!F18/ВводДанных!G18),"",IF(ВводДанных!F18/ВводДанных!G18=0,"",ВводДанных!F18/ВводДанных!G18))</f>
        <v>1.5805916038471521</v>
      </c>
      <c r="H21" s="88">
        <f>IF(ISERROR(ВводДанных!E18/ВводДанных!G18),"",IF(ВводДанных!E18/ВводДанных!G18=0,"",ВводДанных!E18/ВводДанных!G18))</f>
        <v>2.7796843552201307</v>
      </c>
      <c r="I21" s="89">
        <f>IF(ISERROR(ВводДанных!E18/ВводДанных!F18),"",IF(ВводДанных!E18/ВводДанных!F18=0,"",ВводДанных!E18/ВводДанных!F18))</f>
        <v>1.7586354049043365</v>
      </c>
      <c r="J21" s="87">
        <f>IF(ISERROR(ВводДанных!G18/ВводДанных!G$25),0,ВводДанных!G18/ВводДанных!G$25)</f>
        <v>1.5766156994237703E-2</v>
      </c>
      <c r="K21" s="88">
        <f>IF(ISERROR(ВводДанных!F18/ВводДанных!F$25),0,ВводДанных!F18/ВводДанных!F$25)</f>
        <v>1.9240735128119423E-2</v>
      </c>
      <c r="L21" s="89">
        <f>IF(ISERROR(ВводДанных!E18/ВводДанных!E$25),0,ВводДанных!E18/ВводДанных!E$25)</f>
        <v>3.5508042847976262E-2</v>
      </c>
      <c r="N21" s="53"/>
    </row>
    <row r="22" spans="1:14" x14ac:dyDescent="0.25">
      <c r="A22" s="53"/>
      <c r="C22" s="23" t="s">
        <v>19</v>
      </c>
      <c r="D22" s="73">
        <f>ВводДанных!F19-ВводДанных!G19</f>
        <v>-282008.41999999993</v>
      </c>
      <c r="E22" s="74">
        <f>ВводДанных!E19-ВводДанных!G19</f>
        <v>-3537748.42</v>
      </c>
      <c r="F22" s="74">
        <f>ВводДанных!E19-ВводДанных!F19</f>
        <v>-3255740</v>
      </c>
      <c r="G22" s="88">
        <f>IF(ISERROR(ВводДанных!F19/ВводДанных!G19),"",IF(ВводДанных!F19/ВводДанных!G19=0,"",ВводДанных!F19/ВводДанных!G19))</f>
        <v>0.96712365171170167</v>
      </c>
      <c r="H22" s="88">
        <f>IF(ISERROR(ВводДанных!E19/ВводДанных!G19),"",IF(ВводДанных!E19/ВводДанных!G19=0,"",ВводДанных!E19/ВводДанных!G19))</f>
        <v>0.58757171430449717</v>
      </c>
      <c r="I22" s="89">
        <f>IF(ISERROR(ВводДанных!E19/ВводДанных!F19),"",IF(ВводДанных!E19/ВводДанных!F19=0,"",ВводДанных!E19/ВводДанных!F19))</f>
        <v>0.60754559488288851</v>
      </c>
      <c r="J22" s="87">
        <f>IF(ISERROR(ВводДанных!G19/ВводДанных!G$25),0,ВводДанных!G19/ВводДанных!G$25)</f>
        <v>2.6540484239053485E-2</v>
      </c>
      <c r="K22" s="88">
        <f>IF(ISERROR(ВводДанных!F19/ВводДанных!F$25),0,ВводДанных!F19/ВводДанных!F$25)</f>
        <v>1.9818327023421498E-2</v>
      </c>
      <c r="L22" s="89">
        <f>IF(ISERROR(ВводДанных!E19/ВводДанных!E$25),0,ВводДанных!E19/ВводДанных!E$25)</f>
        <v>1.2634996583576297E-2</v>
      </c>
      <c r="N22" s="53"/>
    </row>
    <row r="23" spans="1:14" ht="30" x14ac:dyDescent="0.25">
      <c r="A23" s="53"/>
      <c r="C23" s="23" t="s">
        <v>20</v>
      </c>
      <c r="D23" s="73">
        <f>ВводДанных!F20-ВводДанных!G20</f>
        <v>0</v>
      </c>
      <c r="E23" s="74">
        <f>ВводДанных!E20-ВводДанных!G20</f>
        <v>-18962719.049999997</v>
      </c>
      <c r="F23" s="74">
        <f>ВводДанных!E20-ВводДанных!F20</f>
        <v>-18962719.049999997</v>
      </c>
      <c r="G23" s="88">
        <f>IF(ISERROR(ВводДанных!F20/ВводДанных!G20),"",IF(ВводДанных!F20/ВводДанных!G20=0,"",ВводДанных!F20/ВводДанных!G20))</f>
        <v>1</v>
      </c>
      <c r="H23" s="88">
        <f>IF(ISERROR(ВводДанных!E20/ВводДанных!G20),"",IF(ВводДанных!E20/ВводДанных!G20=0,"",ВводДанных!E20/ВводДанных!G20))</f>
        <v>0.50231002838458805</v>
      </c>
      <c r="I23" s="89">
        <f>IF(ISERROR(ВводДанных!E20/ВводДанных!F20),"",IF(ВводДанных!E20/ВводДанных!F20=0,"",ВводДанных!E20/ВводДанных!F20))</f>
        <v>0.50231002838458805</v>
      </c>
      <c r="J23" s="87">
        <f>IF(ISERROR(ВводДанных!G20/ВводДанных!G$25),0,ВводДанных!G20/ВводДанных!G$25)</f>
        <v>0.11788866794216045</v>
      </c>
      <c r="K23" s="88">
        <f>IF(ISERROR(ВводДанных!F20/ВводДанных!F$25),0,ВводДанных!F20/ВводДанных!F$25)</f>
        <v>9.1022383589354244E-2</v>
      </c>
      <c r="L23" s="89">
        <f>IF(ISERROR(ВводДанных!E20/ВводДанных!E$25),0,ВводДанных!E20/ВводДанных!E$25)</f>
        <v>4.7978792635174801E-2</v>
      </c>
      <c r="N23" s="53"/>
    </row>
    <row r="24" spans="1:14" x14ac:dyDescent="0.25">
      <c r="A24" s="53"/>
      <c r="C24" s="23" t="s">
        <v>21</v>
      </c>
      <c r="D24" s="73">
        <f>ВводДанных!F21-ВводДанных!G21</f>
        <v>-9983350</v>
      </c>
      <c r="E24" s="74">
        <f>ВводДанных!E21-ВводДанных!G21</f>
        <v>35890826.939999998</v>
      </c>
      <c r="F24" s="74">
        <f>ВводДанных!E21-ВводДанных!F21</f>
        <v>45874176.939999998</v>
      </c>
      <c r="G24" s="88">
        <f>IF(ISERROR(ВводДанных!F21/ВводДанных!G21),"",IF(ВводДанных!F21/ВводДанных!G21=0,"",ВводДанных!F21/ВводДанных!G21))</f>
        <v>0.53926111759528861</v>
      </c>
      <c r="H24" s="88">
        <f>IF(ISERROR(ВводДанных!E21/ВводДанных!G21),"",IF(ВводДанных!E21/ВводДанных!G21=0,"",ВводДанных!E21/ВводДанных!G21))</f>
        <v>2.6563878350369876</v>
      </c>
      <c r="I24" s="89">
        <f>IF(ISERROR(ВводДанных!E21/ВводДанных!F21),"",IF(ВводДанных!E21/ВводДанных!F21=0,"",ВводДанных!E21/ВводДанных!F21))</f>
        <v>4.9259769495018304</v>
      </c>
      <c r="J24" s="87">
        <f>IF(ISERROR(ВводДанных!G21/ВводДанных!G$25),0,ВводДанных!G21/ВводДанных!G$25)</f>
        <v>6.7042742607783132E-2</v>
      </c>
      <c r="K24" s="88">
        <f>IF(ISERROR(ВводДанных!F21/ВводДанных!F$25),0,ВводДанных!F21/ВводДанных!F$25)</f>
        <v>2.7914318104677247E-2</v>
      </c>
      <c r="L24" s="89">
        <f>IF(ISERROR(ВводДанных!E21/ВводДанных!E$25),0,ВводДанных!E21/ВводДанных!E$25)</f>
        <v>0.1442941288914488</v>
      </c>
      <c r="N24" s="53"/>
    </row>
    <row r="25" spans="1:14" x14ac:dyDescent="0.25">
      <c r="A25" s="53"/>
      <c r="C25" s="59" t="s">
        <v>22</v>
      </c>
      <c r="D25" s="77">
        <f>ВводДанных!F22-ВводДанных!G22</f>
        <v>106100.5</v>
      </c>
      <c r="E25" s="78">
        <f>ВводДанных!E22-ВводДанных!G22</f>
        <v>-437931.14</v>
      </c>
      <c r="F25" s="78">
        <f>ВводДанных!E22-ВводДанных!F22</f>
        <v>-544031.64</v>
      </c>
      <c r="G25" s="91">
        <f>IF(ISERROR(ВводДанных!F22/ВводДанных!G22),"",IF(ВводДанных!F22/ВводДанных!G22=0,"",ВводДанных!F22/ВводДанных!G22))</f>
        <v>1.1616041424810555</v>
      </c>
      <c r="H25" s="91">
        <f>IF(ISERROR(ВводДанных!E22/ВводДанных!G22),"",IF(ВводДанных!E22/ВводДанных!G22=0,"",ВводДанных!E22/ВводДанных!G22))</f>
        <v>0.33297688186718222</v>
      </c>
      <c r="I25" s="95">
        <f>IF(ISERROR(ВводДанных!E22/ВводДанных!F22),"",IF(ВводДанных!E22/ВводДанных!F22=0,"",ВводДанных!E22/ВводДанных!F22))</f>
        <v>0.28665262948871817</v>
      </c>
      <c r="J25" s="102">
        <f>IF(ISERROR(ВводДанных!G22/ВводДанных!G$25),0,ВводДанных!G22/ВводДанных!G$25)</f>
        <v>2.0313992192249413E-3</v>
      </c>
      <c r="K25" s="91">
        <f>IF(ISERROR(ВводДанных!F22/ВводДанных!F$25),0,ВводДанных!F22/ВводДанных!F$25)</f>
        <v>1.8219211479115365E-3</v>
      </c>
      <c r="L25" s="95">
        <f>IF(ISERROR(ВводДанных!E22/ВводДанных!E$25),0,ВводДанных!E22/ВводДанных!E$25)</f>
        <v>5.4804316906308939E-4</v>
      </c>
      <c r="N25" s="53"/>
    </row>
    <row r="26" spans="1:14" x14ac:dyDescent="0.25">
      <c r="A26" s="53"/>
      <c r="C26" s="60" t="s">
        <v>23</v>
      </c>
      <c r="D26" s="79">
        <f>ВводДанных!F23-ВводДанных!G23</f>
        <v>-115120</v>
      </c>
      <c r="E26" s="80">
        <f>ВводДанных!E23-ВводДанных!G23</f>
        <v>-50345</v>
      </c>
      <c r="F26" s="106">
        <f>ВводДанных!E23-ВводДанных!F23</f>
        <v>64775</v>
      </c>
      <c r="G26" s="104">
        <f>IF(ISERROR(ВводДанных!F23/ВводДанных!G23),"",IF(ВводДанных!F23/ВводДанных!G23=0,"",ВводДанных!F23/ВводДанных!G23))</f>
        <v>8.0775495863809124E-2</v>
      </c>
      <c r="H26" s="92">
        <f>IF(ISERROR(ВводДанных!E23/ВводДанных!G23),"",IF(ВводДанных!E23/ВводДанных!G23=0,"",ВводДанных!E23/ВводДанных!G23))</f>
        <v>0.59799897792966883</v>
      </c>
      <c r="I26" s="96">
        <f>IF(ISERROR(ВводДанных!E23/ВводДанных!F23),"",IF(ВводДанных!E23/ВводДанных!F23=0,"",ВводДанных!E23/ВводДанных!F23))</f>
        <v>7.4032226176354294</v>
      </c>
      <c r="J26" s="103">
        <f>IF(ISERROR(ВводДанных!G23/ВводДанных!G$25),0,ВводДанных!G23/ВводДанных!G$25)</f>
        <v>3.8748913326753755E-4</v>
      </c>
      <c r="K26" s="104">
        <f>IF(ISERROR(ВводДанных!F23/ВводДанных!F$25),0,ВводДанных!F23/ВводДанных!F$25)</f>
        <v>2.4166586101485438E-5</v>
      </c>
      <c r="L26" s="105">
        <f>IF(ISERROR(ВводДанных!E23/ВводДанных!E$25),0,ВводДанных!E23/ВводДанных!E$25)</f>
        <v>1.8774370109024237E-4</v>
      </c>
      <c r="N26" s="53"/>
    </row>
    <row r="27" spans="1:14" x14ac:dyDescent="0.25">
      <c r="A27" s="53"/>
      <c r="C27" s="58" t="s">
        <v>24</v>
      </c>
      <c r="D27" s="64">
        <f t="shared" ref="D27:F27" si="2">SUM(D20:D25)</f>
        <v>-7611875.2200000007</v>
      </c>
      <c r="E27" s="64">
        <f t="shared" si="2"/>
        <v>20852154.59</v>
      </c>
      <c r="F27" s="64">
        <f t="shared" si="2"/>
        <v>28464029.810000002</v>
      </c>
      <c r="G27" s="83">
        <f>IF(ISERROR(ВводДанных!F24/ВводДанных!G24),"",IF(ВводДанных!F24/ВводДанных!G24=0,"",ВводДанных!F24/ВводДанных!G24))</f>
        <v>0.90612816918513772</v>
      </c>
      <c r="H27" s="83">
        <f>IF(ISERROR(ВводДанных!E24/ВводДанных!G24),"",IF(ВводДанных!E24/ВводДанных!G24=0,"",ВводДанных!E24/ВводДанных!G24))</f>
        <v>1.2571547576942328</v>
      </c>
      <c r="I27" s="83">
        <f>IF(ISERROR(ВводДанных!E24/ВводДанных!F24),"",IF(ВводДанных!E24/ВводДанных!F24=0,"",ВводДанных!E24/ВводДанных!F24))</f>
        <v>1.3873917624973144</v>
      </c>
      <c r="J27" s="83">
        <f>IF(ISERROR(ВводДанных!G24/ВводДанных!G$25),0,ВводДанных!G24/ВводДанных!G$25)</f>
        <v>0.25089194133046921</v>
      </c>
      <c r="K27" s="83">
        <f>IF(ISERROR(ВводДанных!F24/ВводДанных!F$25),0,ВводДанных!F24/ВводДанных!F$25)</f>
        <v>0.1755304585172944</v>
      </c>
      <c r="L27" s="83">
        <f>IF(ISERROR(ВводДанных!E24/ВводДанных!E$25),0,ВводДанных!E24/ВводДанных!E$25)</f>
        <v>0.25555292783118599</v>
      </c>
      <c r="N27" s="53"/>
    </row>
    <row r="28" spans="1:14" x14ac:dyDescent="0.25">
      <c r="A28" s="53"/>
      <c r="C28" s="61" t="s">
        <v>25</v>
      </c>
      <c r="D28" s="65">
        <f>SUM(D18,D27)</f>
        <v>95395757.990000024</v>
      </c>
      <c r="E28" s="65">
        <f t="shared" ref="E28:F28" si="3">SUM(E18,E27)</f>
        <v>75701459.519999981</v>
      </c>
      <c r="F28" s="65">
        <f t="shared" si="3"/>
        <v>-19694298.470000044</v>
      </c>
      <c r="G28" s="84">
        <f>IF(ISERROR(ВводДанных!F25/ВводДанных!G25),"",IF(ВводДанных!F25/ВводДанных!G25=0,"",ВводДанных!F25/ВводДанных!G25))</f>
        <v>1.2951612921280213</v>
      </c>
      <c r="H28" s="84">
        <f>IF(ISERROR(ВводДанных!E25/ВводДанных!G25),"",IF(ВводДанных!E25/ВводДанных!G25=0,"",ВводДанных!E25/ВводДанных!G25))</f>
        <v>1.2342257253225299</v>
      </c>
      <c r="I28" s="84">
        <f>IF(ISERROR(ВводДанных!E25/ВводДанных!F25),"",IF(ВводДанных!E25/ВводДанных!F25=0,"",ВводДанных!E25/ВводДанных!F25))</f>
        <v>0.95295136816097181</v>
      </c>
      <c r="J28" s="84">
        <f>IF(ISERROR(ВводДанных!G25/ВводДанных!G$25),0,ВводДанных!G25/ВводДанных!G$25)</f>
        <v>1</v>
      </c>
      <c r="K28" s="84">
        <f>IF(ISERROR(ВводДанных!F25/ВводДанных!F$25),0,ВводДанных!F25/ВводДанных!F$25)</f>
        <v>1</v>
      </c>
      <c r="L28" s="84">
        <f>IF(ISERROR(ВводДанных!E25/ВводДанных!E$25),0,ВводДанных!E25/ВводДанных!E$25)</f>
        <v>1</v>
      </c>
      <c r="N28" s="53"/>
    </row>
    <row r="29" spans="1:14" s="56" customFormat="1" x14ac:dyDescent="0.25">
      <c r="A29" s="98"/>
      <c r="C29" s="107">
        <v>1</v>
      </c>
      <c r="D29" s="107">
        <f>C29+1</f>
        <v>2</v>
      </c>
      <c r="E29" s="107">
        <f t="shared" ref="E29:L29" si="4">D29+1</f>
        <v>3</v>
      </c>
      <c r="F29" s="107">
        <f t="shared" si="4"/>
        <v>4</v>
      </c>
      <c r="G29" s="107">
        <f t="shared" si="4"/>
        <v>5</v>
      </c>
      <c r="H29" s="107">
        <f t="shared" si="4"/>
        <v>6</v>
      </c>
      <c r="I29" s="107">
        <f t="shared" si="4"/>
        <v>7</v>
      </c>
      <c r="J29" s="107">
        <f t="shared" si="4"/>
        <v>8</v>
      </c>
      <c r="K29" s="107">
        <f t="shared" si="4"/>
        <v>9</v>
      </c>
      <c r="L29" s="107">
        <f t="shared" si="4"/>
        <v>10</v>
      </c>
      <c r="N29" s="98"/>
    </row>
    <row r="30" spans="1:14" x14ac:dyDescent="0.25">
      <c r="A30" s="53"/>
      <c r="C30" s="29" t="s">
        <v>26</v>
      </c>
      <c r="D30" s="62"/>
      <c r="E30" s="62"/>
      <c r="F30" s="62"/>
      <c r="G30" s="62"/>
      <c r="H30" s="62"/>
      <c r="I30" s="62"/>
      <c r="J30" s="62"/>
      <c r="K30" s="62"/>
      <c r="L30" s="66"/>
      <c r="N30" s="53"/>
    </row>
    <row r="31" spans="1:14" x14ac:dyDescent="0.25">
      <c r="A31" s="53"/>
      <c r="C31" s="33" t="s">
        <v>27</v>
      </c>
      <c r="D31" s="63"/>
      <c r="E31" s="63"/>
      <c r="F31" s="63"/>
      <c r="G31" s="63"/>
      <c r="H31" s="63"/>
      <c r="I31" s="63"/>
      <c r="J31" s="69"/>
      <c r="K31" s="69"/>
      <c r="L31" s="70"/>
      <c r="N31" s="53"/>
    </row>
    <row r="32" spans="1:14" ht="30" x14ac:dyDescent="0.25">
      <c r="A32" s="53"/>
      <c r="C32" s="23" t="s">
        <v>28</v>
      </c>
      <c r="D32" s="75">
        <f>ВводДанных!F28-ВводДанных!G28</f>
        <v>0</v>
      </c>
      <c r="E32" s="76">
        <f>ВводДанных!E28-ВводДанных!G28</f>
        <v>0</v>
      </c>
      <c r="F32" s="76">
        <f>ВводДанных!E28-ВводДанных!F28</f>
        <v>0</v>
      </c>
      <c r="G32" s="90">
        <f>IF(ISERROR(ВводДанных!F28/ВводДанных!G28),"",IF(ВводДанных!F28/ВводДанных!G28=0,"",ВводДанных!F28/ВводДанных!G28))</f>
        <v>1</v>
      </c>
      <c r="H32" s="90">
        <f>IF(ISERROR(ВводДанных!E28/ВводДанных!G28),"",IF(ВводДанных!E28/ВводДанных!G28=0,"",ВводДанных!E28/ВводДанных!G28))</f>
        <v>1</v>
      </c>
      <c r="I32" s="94">
        <f>IF(ISERROR(ВводДанных!E28/ВводДанных!F28),"",IF(ВводДанных!E28/ВводДанных!F28=0,"",ВводДанных!E28/ВводДанных!F28))</f>
        <v>1</v>
      </c>
      <c r="J32" s="100">
        <f>IF(ISERROR(ВводДанных!G28/ВводДанных!G$48),0,ВводДанных!G28/ВводДанных!G$48)</f>
        <v>0.52599214806829808</v>
      </c>
      <c r="K32" s="90">
        <f>IF(ISERROR(ВводДанных!F28/ВводДанных!F$48),0,ВводДанных!F28/ВводДанных!F$48)</f>
        <v>0.40612096058249553</v>
      </c>
      <c r="L32" s="94">
        <f>IF(ISERROR(ВводДанных!E28/ВводДанных!E$48),0,ВводДанных!E28/ВводДанных!E$48)</f>
        <v>0.4261717587606148</v>
      </c>
      <c r="N32" s="53"/>
    </row>
    <row r="33" spans="1:14" x14ac:dyDescent="0.25">
      <c r="A33" s="53"/>
      <c r="C33" s="23" t="s">
        <v>29</v>
      </c>
      <c r="D33" s="73">
        <f>ВводДанных!F29-ВводДанных!G29</f>
        <v>0</v>
      </c>
      <c r="E33" s="74">
        <f>ВводДанных!E29-ВводДанных!G29</f>
        <v>0</v>
      </c>
      <c r="F33" s="74">
        <f>ВводДанных!E29-ВводДанных!F29</f>
        <v>0</v>
      </c>
      <c r="G33" s="88" t="str">
        <f>IF(ISERROR(ВводДанных!F29/ВводДанных!G29),"",IF(ВводДанных!F29/ВводДанных!G29=0,"",ВводДанных!F29/ВводДанных!G29))</f>
        <v/>
      </c>
      <c r="H33" s="88" t="str">
        <f>IF(ISERROR(ВводДанных!E29/ВводДанных!G29),"",IF(ВводДанных!E29/ВводДанных!G29=0,"",ВводДанных!E29/ВводДанных!G29))</f>
        <v/>
      </c>
      <c r="I33" s="89" t="str">
        <f>IF(ISERROR(ВводДанных!E29/ВводДанных!F29),"",IF(ВводДанных!E29/ВводДанных!F29=0,"",ВводДанных!E29/ВводДанных!F29))</f>
        <v/>
      </c>
      <c r="J33" s="87">
        <f>IF(ISERROR(ВводДанных!G29/ВводДанных!G$48),0,ВводДанных!G29/ВводДанных!G$48)</f>
        <v>0</v>
      </c>
      <c r="K33" s="88">
        <f>IF(ISERROR(ВводДанных!F29/ВводДанных!F$48),0,ВводДанных!F29/ВводДанных!F$48)</f>
        <v>0</v>
      </c>
      <c r="L33" s="89">
        <f>IF(ISERROR(ВводДанных!E29/ВводДанных!E$48),0,ВводДанных!E29/ВводДанных!E$48)</f>
        <v>0</v>
      </c>
      <c r="N33" s="53"/>
    </row>
    <row r="34" spans="1:14" x14ac:dyDescent="0.25">
      <c r="A34" s="53"/>
      <c r="C34" s="23" t="s">
        <v>30</v>
      </c>
      <c r="D34" s="73">
        <f>ВводДанных!F30-ВводДанных!G30</f>
        <v>0</v>
      </c>
      <c r="E34" s="74">
        <f>ВводДанных!E30-ВводДанных!G30</f>
        <v>0</v>
      </c>
      <c r="F34" s="74">
        <f>ВводДанных!E30-ВводДанных!F30</f>
        <v>0</v>
      </c>
      <c r="G34" s="88" t="str">
        <f>IF(ISERROR(ВводДанных!F30/ВводДанных!G30),"",IF(ВводДанных!F30/ВводДанных!G30=0,"",ВводДанных!F30/ВводДанных!G30))</f>
        <v/>
      </c>
      <c r="H34" s="88" t="str">
        <f>IF(ISERROR(ВводДанных!E30/ВводДанных!G30),"",IF(ВводДанных!E30/ВводДанных!G30=0,"",ВводДанных!E30/ВводДанных!G30))</f>
        <v/>
      </c>
      <c r="I34" s="89" t="str">
        <f>IF(ISERROR(ВводДанных!E30/ВводДанных!F30),"",IF(ВводДанных!E30/ВводДанных!F30=0,"",ВводДанных!E30/ВводДанных!F30))</f>
        <v/>
      </c>
      <c r="J34" s="87">
        <f>IF(ISERROR(ВводДанных!G30/ВводДанных!G$48),0,ВводДанных!G30/ВводДанных!G$48)</f>
        <v>0</v>
      </c>
      <c r="K34" s="88">
        <f>IF(ISERROR(ВводДанных!F30/ВводДанных!F$48),0,ВводДанных!F30/ВводДанных!F$48)</f>
        <v>0</v>
      </c>
      <c r="L34" s="89">
        <f>IF(ISERROR(ВводДанных!E30/ВводДанных!E$48),0,ВводДанных!E30/ВводДанных!E$48)</f>
        <v>0</v>
      </c>
      <c r="N34" s="53"/>
    </row>
    <row r="35" spans="1:14" x14ac:dyDescent="0.25">
      <c r="A35" s="53"/>
      <c r="C35" s="23" t="s">
        <v>31</v>
      </c>
      <c r="D35" s="73">
        <f>ВводДанных!F31-ВводДанных!G31</f>
        <v>0</v>
      </c>
      <c r="E35" s="74">
        <f>ВводДанных!E31-ВводДанных!G31</f>
        <v>0</v>
      </c>
      <c r="F35" s="74">
        <f>ВводДанных!E31-ВводДанных!F31</f>
        <v>0</v>
      </c>
      <c r="G35" s="88" t="str">
        <f>IF(ISERROR(ВводДанных!F31/ВводДанных!G31),"",IF(ВводДанных!F31/ВводДанных!G31=0,"",ВводДанных!F31/ВводДанных!G31))</f>
        <v/>
      </c>
      <c r="H35" s="88" t="str">
        <f>IF(ISERROR(ВводДанных!E31/ВводДанных!G31),"",IF(ВводДанных!E31/ВводДанных!G31=0,"",ВводДанных!E31/ВводДанных!G31))</f>
        <v/>
      </c>
      <c r="I35" s="89" t="str">
        <f>IF(ISERROR(ВводДанных!E31/ВводДанных!F31),"",IF(ВводДанных!E31/ВводДанных!F31=0,"",ВводДанных!E31/ВводДанных!F31))</f>
        <v/>
      </c>
      <c r="J35" s="87">
        <f>IF(ISERROR(ВводДанных!G31/ВводДанных!G$48),0,ВводДанных!G31/ВводДанных!G$48)</f>
        <v>0</v>
      </c>
      <c r="K35" s="88">
        <f>IF(ISERROR(ВводДанных!F31/ВводДанных!F$48),0,ВводДанных!F31/ВводДанных!F$48)</f>
        <v>0</v>
      </c>
      <c r="L35" s="89">
        <f>IF(ISERROR(ВводДанных!E31/ВводДанных!E$48),0,ВводДанных!E31/ВводДанных!E$48)</f>
        <v>0</v>
      </c>
      <c r="N35" s="53"/>
    </row>
    <row r="36" spans="1:14" x14ac:dyDescent="0.25">
      <c r="A36" s="53"/>
      <c r="C36" s="23" t="s">
        <v>32</v>
      </c>
      <c r="D36" s="73">
        <f>ВводДанных!F32-ВводДанных!G32</f>
        <v>0</v>
      </c>
      <c r="E36" s="74">
        <f>ВводДанных!E32-ВводДанных!G32</f>
        <v>0</v>
      </c>
      <c r="F36" s="74">
        <f>ВводДанных!E32-ВводДанных!F32</f>
        <v>0</v>
      </c>
      <c r="G36" s="88" t="str">
        <f>IF(ISERROR(ВводДанных!F32/ВводДанных!G32),"",IF(ВводДанных!F32/ВводДанных!G32=0,"",ВводДанных!F32/ВводДанных!G32))</f>
        <v/>
      </c>
      <c r="H36" s="88" t="str">
        <f>IF(ISERROR(ВводДанных!E32/ВводДанных!G32),"",IF(ВводДанных!E32/ВводДанных!G32=0,"",ВводДанных!E32/ВводДанных!G32))</f>
        <v/>
      </c>
      <c r="I36" s="89" t="str">
        <f>IF(ISERROR(ВводДанных!E32/ВводДанных!F32),"",IF(ВводДанных!E32/ВводДанных!F32=0,"",ВводДанных!E32/ВводДанных!F32))</f>
        <v/>
      </c>
      <c r="J36" s="87">
        <f>IF(ISERROR(ВводДанных!G32/ВводДанных!G$48),0,ВводДанных!G32/ВводДанных!G$48)</f>
        <v>0</v>
      </c>
      <c r="K36" s="88">
        <f>IF(ISERROR(ВводДанных!F32/ВводДанных!F$48),0,ВводДанных!F32/ВводДанных!F$48)</f>
        <v>0</v>
      </c>
      <c r="L36" s="89">
        <f>IF(ISERROR(ВводДанных!E32/ВводДанных!E$48),0,ВводДанных!E32/ВводДанных!E$48)</f>
        <v>0</v>
      </c>
      <c r="N36" s="53"/>
    </row>
    <row r="37" spans="1:14" x14ac:dyDescent="0.25">
      <c r="A37" s="53"/>
      <c r="C37" s="23" t="s">
        <v>33</v>
      </c>
      <c r="D37" s="81">
        <f>ВводДанных!F33-ВводДанных!G33</f>
        <v>99001297.629999995</v>
      </c>
      <c r="E37" s="82">
        <f>ВводДанных!E33-ВводДанных!G33</f>
        <v>81310087.280000001</v>
      </c>
      <c r="F37" s="82">
        <f>ВводДанных!E33-ВводДанных!F33</f>
        <v>-17691210.349999994</v>
      </c>
      <c r="G37" s="93">
        <f>IF(ISERROR(ВводДанных!F33/ВводДанных!G33),"",IF(ВводДанных!F33/ВводДанных!G33=0,"",ВводДанных!F33/ВводДанных!G33))</f>
        <v>1.7326714160722698</v>
      </c>
      <c r="H37" s="93">
        <f>IF(ISERROR(ВводДанных!E33/ВводДанных!G33),"",IF(ВводДанных!E33/ВводДанных!G33=0,"",ВводДанных!E33/ВводДанных!G33))</f>
        <v>1.6017454135908729</v>
      </c>
      <c r="I37" s="97">
        <f>IF(ISERROR(ВводДанных!E33/ВводДанных!F33),"",IF(ВводДанных!E33/ВводДанных!F33=0,"",ВводДанных!E33/ВводДанных!F33))</f>
        <v>0.9244369121190974</v>
      </c>
      <c r="J37" s="101">
        <f>IF(ISERROR(ВводДанных!G33/ВводДанных!G$48),0,ВводДанных!G33/ВводДанных!G$48)</f>
        <v>0.41808248923557828</v>
      </c>
      <c r="K37" s="93">
        <f>IF(ISERROR(ВводДанных!F33/ВводДанных!F$48),0,ВводДанных!F33/ВводДанных!F$48)</f>
        <v>0.55931225173399102</v>
      </c>
      <c r="L37" s="97">
        <f>IF(ISERROR(ВводДанных!E33/ВводДанных!E$48),0,ВводДанных!E33/ВводДанных!E$48)</f>
        <v>0.54257636662106179</v>
      </c>
      <c r="N37" s="53"/>
    </row>
    <row r="38" spans="1:14" x14ac:dyDescent="0.25">
      <c r="A38" s="53"/>
      <c r="C38" s="58" t="s">
        <v>34</v>
      </c>
      <c r="D38" s="64">
        <f t="shared" ref="D38:F38" si="5">SUM(D32:D37)</f>
        <v>99001297.629999995</v>
      </c>
      <c r="E38" s="64">
        <f t="shared" si="5"/>
        <v>81310087.280000001</v>
      </c>
      <c r="F38" s="64">
        <f t="shared" si="5"/>
        <v>-17691210.349999994</v>
      </c>
      <c r="G38" s="83">
        <f>IF(ISERROR(ВводДанных!F34/ВводДанных!G34),"",IF(ВводДанных!F34/ВводДанных!G34=0,"",ВводДанных!F34/ВводДанных!G34))</f>
        <v>1.3244627885545601</v>
      </c>
      <c r="H38" s="83">
        <f>IF(ISERROR(ВводДанных!E34/ВводДанных!G34),"",IF(ВводДанных!E34/ВводДанных!G34=0,"",ВводДанных!E34/ВводДанных!G34))</f>
        <v>1.2664823420303228</v>
      </c>
      <c r="I38" s="83">
        <f>IF(ISERROR(ВводДанных!E34/ВводДанных!F34),"",IF(ВводДанных!E34/ВводДанных!F34=0,"",ВводДанных!E34/ВводДанных!F34))</f>
        <v>0.95622342354554668</v>
      </c>
      <c r="J38" s="83">
        <f>IF(ISERROR(ВводДанных!G34/ВводДанных!G$48),0,ВводДанных!G34/ВводДанных!G$48)</f>
        <v>0.94407463730387642</v>
      </c>
      <c r="K38" s="83">
        <f>IF(ISERROR(ВводДанных!F34/ВводДанных!F$48),0,ВводДанных!F34/ВводДанных!F$48)</f>
        <v>0.96543321231648649</v>
      </c>
      <c r="L38" s="83">
        <f>IF(ISERROR(ВводДанных!E34/ВводДанных!E$48),0,ВводДанных!E34/ВводДанных!E$48)</f>
        <v>0.96874812538167654</v>
      </c>
      <c r="N38" s="53"/>
    </row>
    <row r="39" spans="1:14" x14ac:dyDescent="0.25">
      <c r="A39" s="53"/>
      <c r="C39" s="33" t="s">
        <v>35</v>
      </c>
      <c r="D39" s="63"/>
      <c r="E39" s="63"/>
      <c r="F39" s="63"/>
      <c r="G39" s="63"/>
      <c r="H39" s="63"/>
      <c r="I39" s="63"/>
      <c r="J39" s="69">
        <f>IF(ISERROR(ВводДанных!G35/ВводДанных!G$48),0,ВводДанных!G35/ВводДанных!G$48)</f>
        <v>0</v>
      </c>
      <c r="K39" s="69">
        <f>IF(ISERROR(ВводДанных!F35/ВводДанных!F$48),0,ВводДанных!F35/ВводДанных!F$48)</f>
        <v>0</v>
      </c>
      <c r="L39" s="70">
        <f>IF(ISERROR(ВводДанных!E35/ВводДанных!E$48),0,ВводДанных!E35/ВводДанных!E$48)</f>
        <v>0</v>
      </c>
      <c r="N39" s="53"/>
    </row>
    <row r="40" spans="1:14" x14ac:dyDescent="0.25">
      <c r="A40" s="53"/>
      <c r="C40" s="23" t="s">
        <v>36</v>
      </c>
      <c r="D40" s="75">
        <f>ВводДанных!F36-ВводДанных!G36</f>
        <v>-1500000</v>
      </c>
      <c r="E40" s="76">
        <f>ВводДанных!E36-ВводДанных!G36</f>
        <v>-1294204.75</v>
      </c>
      <c r="F40" s="76">
        <f>ВводДанных!E36-ВводДанных!F36</f>
        <v>205795.25</v>
      </c>
      <c r="G40" s="90" t="str">
        <f>IF(ISERROR(ВводДанных!F36/ВводДанных!G36),"",IF(ВводДанных!F36/ВводДанных!G36=0,"",ВводДанных!F36/ВводДанных!G36))</f>
        <v/>
      </c>
      <c r="H40" s="90">
        <f>IF(ISERROR(ВводДанных!E36/ВводДанных!G36),"",IF(ВводДанных!E36/ВводДанных!G36=0,"",ВводДанных!E36/ВводДанных!G36))</f>
        <v>0.13719683333333332</v>
      </c>
      <c r="I40" s="94" t="str">
        <f>IF(ISERROR(ВводДанных!E36/ВводДанных!F36),"",IF(ВводДанных!E36/ВводДанных!F36=0,"",ВводДанных!E36/ВводДанных!F36))</f>
        <v/>
      </c>
      <c r="J40" s="100">
        <f>IF(ISERROR(ВводДанных!G36/ВводДанных!G$48),0,ВводДанных!G36/ВводДанных!G$48)</f>
        <v>4.6411071888379247E-3</v>
      </c>
      <c r="K40" s="90">
        <f>IF(ISERROR(ВводДанных!F36/ВводДанных!F$48),0,ВводДанных!F36/ВводДанных!F$48)</f>
        <v>0</v>
      </c>
      <c r="L40" s="94">
        <f>IF(ISERROR(ВводДанных!E36/ВводДанных!E$48),0,ВводДанных!E36/ВводДанных!E$48)</f>
        <v>5.1590660962988477E-4</v>
      </c>
      <c r="N40" s="53"/>
    </row>
    <row r="41" spans="1:14" x14ac:dyDescent="0.25">
      <c r="A41" s="53"/>
      <c r="C41" s="23" t="s">
        <v>37</v>
      </c>
      <c r="D41" s="73">
        <f>ВводДанных!F37-ВводДанных!G37</f>
        <v>14136.69</v>
      </c>
      <c r="E41" s="74">
        <f>ВводДанных!E37-ВводДанных!G37</f>
        <v>17368.29</v>
      </c>
      <c r="F41" s="74">
        <f>ВводДанных!E37-ВводДанных!F37</f>
        <v>3231.6000000000004</v>
      </c>
      <c r="G41" s="88" t="str">
        <f>IF(ISERROR(ВводДанных!F37/ВводДанных!G37),"",IF(ВводДанных!F37/ВводДанных!G37=0,"",ВводДанных!F37/ВводДанных!G37))</f>
        <v/>
      </c>
      <c r="H41" s="88" t="str">
        <f>IF(ISERROR(ВводДанных!E37/ВводДанных!G37),"",IF(ВводДанных!E37/ВводДанных!G37=0,"",ВводДанных!E37/ВводДанных!G37))</f>
        <v/>
      </c>
      <c r="I41" s="89">
        <f>IF(ISERROR(ВводДанных!E37/ВводДанных!F37),"",IF(ВводДанных!E37/ВводДанных!F37=0,"",ВводДанных!E37/ВводДанных!F37))</f>
        <v>1.2285966516914497</v>
      </c>
      <c r="J41" s="87">
        <f>IF(ISERROR(ВводДанных!G37/ВводДанных!G$48),0,ВводДанных!G37/ВводДанных!G$48)</f>
        <v>0</v>
      </c>
      <c r="K41" s="88">
        <f>IF(ISERROR(ВводДанных!F37/ВводДанных!F$48),0,ВводДанных!F37/ВводДанных!F$48)</f>
        <v>3.377180071915858E-5</v>
      </c>
      <c r="L41" s="89">
        <f>IF(ISERROR(ВводДанных!E37/ВводДанных!E$48),0,ВводДанных!E37/ВводДанных!E$48)</f>
        <v>4.3540439388025875E-5</v>
      </c>
      <c r="N41" s="53"/>
    </row>
    <row r="42" spans="1:14" x14ac:dyDescent="0.25">
      <c r="A42" s="53"/>
      <c r="C42" s="23" t="s">
        <v>38</v>
      </c>
      <c r="D42" s="73">
        <f>ВводДанных!F38-ВводДанных!G38</f>
        <v>0</v>
      </c>
      <c r="E42" s="74">
        <f>ВводДанных!E38-ВводДанных!G38</f>
        <v>0</v>
      </c>
      <c r="F42" s="74">
        <f>ВводДанных!E38-ВводДанных!F38</f>
        <v>0</v>
      </c>
      <c r="G42" s="88" t="str">
        <f>IF(ISERROR(ВводДанных!F38/ВводДанных!G38),"",IF(ВводДанных!F38/ВводДанных!G38=0,"",ВводДанных!F38/ВводДанных!G38))</f>
        <v/>
      </c>
      <c r="H42" s="88" t="str">
        <f>IF(ISERROR(ВводДанных!E38/ВводДанных!G38),"",IF(ВводДанных!E38/ВводДанных!G38=0,"",ВводДанных!E38/ВводДанных!G38))</f>
        <v/>
      </c>
      <c r="I42" s="89" t="str">
        <f>IF(ISERROR(ВводДанных!E38/ВводДанных!F38),"",IF(ВводДанных!E38/ВводДанных!F38=0,"",ВводДанных!E38/ВводДанных!F38))</f>
        <v/>
      </c>
      <c r="J42" s="87">
        <f>IF(ISERROR(ВводДанных!G38/ВводДанных!G$48),0,ВводДанных!G38/ВводДанных!G$48)</f>
        <v>0</v>
      </c>
      <c r="K42" s="88">
        <f>IF(ISERROR(ВводДанных!F38/ВводДанных!F$48),0,ВводДанных!F38/ВводДанных!F$48)</f>
        <v>0</v>
      </c>
      <c r="L42" s="89">
        <f>IF(ISERROR(ВводДанных!E38/ВводДанных!E$48),0,ВводДанных!E38/ВводДанных!E$48)</f>
        <v>0</v>
      </c>
      <c r="N42" s="53"/>
    </row>
    <row r="43" spans="1:14" x14ac:dyDescent="0.25">
      <c r="A43" s="53"/>
      <c r="C43" s="23" t="s">
        <v>39</v>
      </c>
      <c r="D43" s="81">
        <f>ВводДанных!F39-ВводДанных!G39</f>
        <v>0</v>
      </c>
      <c r="E43" s="82">
        <f>ВводДанных!E39-ВводДанных!G39</f>
        <v>0</v>
      </c>
      <c r="F43" s="82">
        <f>ВводДанных!E39-ВводДанных!F39</f>
        <v>0</v>
      </c>
      <c r="G43" s="93" t="str">
        <f>IF(ISERROR(ВводДанных!F39/ВводДанных!G39),"",IF(ВводДанных!F39/ВводДанных!G39=0,"",ВводДанных!F39/ВводДанных!G39))</f>
        <v/>
      </c>
      <c r="H43" s="93" t="str">
        <f>IF(ISERROR(ВводДанных!E39/ВводДанных!G39),"",IF(ВводДанных!E39/ВводДанных!G39=0,"",ВводДанных!E39/ВводДанных!G39))</f>
        <v/>
      </c>
      <c r="I43" s="97" t="str">
        <f>IF(ISERROR(ВводДанных!E39/ВводДанных!F39),"",IF(ВводДанных!E39/ВводДанных!F39=0,"",ВводДанных!E39/ВводДанных!F39))</f>
        <v/>
      </c>
      <c r="J43" s="101">
        <f>IF(ISERROR(ВводДанных!G39/ВводДанных!G$48),0,ВводДанных!G39/ВводДанных!G$48)</f>
        <v>0</v>
      </c>
      <c r="K43" s="93">
        <f>IF(ISERROR(ВводДанных!F39/ВводДанных!F$48),0,ВводДанных!F39/ВводДанных!F$48)</f>
        <v>0</v>
      </c>
      <c r="L43" s="97">
        <f>IF(ISERROR(ВводДанных!E39/ВводДанных!E$48),0,ВводДанных!E39/ВводДанных!E$48)</f>
        <v>0</v>
      </c>
      <c r="N43" s="53"/>
    </row>
    <row r="44" spans="1:14" x14ac:dyDescent="0.25">
      <c r="A44" s="53"/>
      <c r="C44" s="58" t="s">
        <v>40</v>
      </c>
      <c r="D44" s="64">
        <f t="shared" ref="D44:F44" si="6">SUM(D40:D43)</f>
        <v>-1485863.31</v>
      </c>
      <c r="E44" s="64">
        <f t="shared" si="6"/>
        <v>-1276836.46</v>
      </c>
      <c r="F44" s="64">
        <f t="shared" si="6"/>
        <v>209026.85</v>
      </c>
      <c r="G44" s="83">
        <f>IF(ISERROR(ВводДанных!F40/ВводДанных!G40),"",IF(ВводДанных!F40/ВводДанных!G40=0,"",ВводДанных!F40/ВводДанных!G40))</f>
        <v>9.4244600000000008E-3</v>
      </c>
      <c r="H44" s="83">
        <f>IF(ISERROR(ВводДанных!E40/ВводДанных!G40),"",IF(ВводДанных!E40/ВводДанных!G40=0,"",ВводДанных!E40/ВводДанных!G40))</f>
        <v>0.14877569333333335</v>
      </c>
      <c r="I44" s="83">
        <f>IF(ISERROR(ВводДанных!E40/ВводДанных!F40),"",IF(ВводДанных!E40/ВводДанных!F40=0,"",ВводДанных!E40/ВводДанных!F40))</f>
        <v>15.786123908779212</v>
      </c>
      <c r="J44" s="83">
        <f>IF(ISERROR(ВводДанных!G40/ВводДанных!G$48),0,ВводДанных!G40/ВводДанных!G$48)</f>
        <v>4.6411071888379247E-3</v>
      </c>
      <c r="K44" s="83">
        <f>IF(ISERROR(ВводДанных!F40/ВводДанных!F$48),0,ВводДанных!F40/ВводДанных!F$48)</f>
        <v>3.377180071915858E-5</v>
      </c>
      <c r="L44" s="83">
        <f>IF(ISERROR(ВводДанных!E40/ВводДанных!E$48),0,ВводДанных!E40/ВводДанных!E$48)</f>
        <v>5.5944704901791074E-4</v>
      </c>
      <c r="N44" s="53"/>
    </row>
    <row r="45" spans="1:14" x14ac:dyDescent="0.25">
      <c r="A45" s="53"/>
      <c r="C45" s="33" t="s">
        <v>41</v>
      </c>
      <c r="D45" s="63"/>
      <c r="E45" s="63"/>
      <c r="F45" s="63"/>
      <c r="G45" s="63"/>
      <c r="H45" s="63"/>
      <c r="I45" s="63"/>
      <c r="J45" s="69">
        <f>IF(ISERROR(ВводДанных!G41/ВводДанных!G$48),0,ВводДанных!G41/ВводДанных!G$48)</f>
        <v>0</v>
      </c>
      <c r="K45" s="69">
        <f>IF(ISERROR(ВводДанных!F41/ВводДанных!F$48),0,ВводДанных!F41/ВводДанных!F$48)</f>
        <v>0</v>
      </c>
      <c r="L45" s="70">
        <f>IF(ISERROR(ВводДанных!E41/ВводДанных!E$48),0,ВводДанных!E41/ВводДанных!E$48)</f>
        <v>0</v>
      </c>
      <c r="N45" s="53"/>
    </row>
    <row r="46" spans="1:14" x14ac:dyDescent="0.25">
      <c r="A46" s="53"/>
      <c r="C46" s="23" t="s">
        <v>36</v>
      </c>
      <c r="D46" s="75">
        <f>ВводДанных!F42-ВводДанных!G42</f>
        <v>0</v>
      </c>
      <c r="E46" s="76">
        <f>ВводДанных!E42-ВводДанных!G42</f>
        <v>4876.84</v>
      </c>
      <c r="F46" s="76">
        <f>ВводДанных!E42-ВводДанных!F42</f>
        <v>4876.84</v>
      </c>
      <c r="G46" s="90" t="str">
        <f>IF(ISERROR(ВводДанных!F42/ВводДанных!G42),"",IF(ВводДанных!F42/ВводДанных!G42=0,"",ВводДанных!F42/ВводДанных!G42))</f>
        <v/>
      </c>
      <c r="H46" s="90" t="str">
        <f>IF(ISERROR(ВводДанных!E42/ВводДанных!G42),"",IF(ВводДанных!E42/ВводДанных!G42=0,"",ВводДанных!E42/ВводДанных!G42))</f>
        <v/>
      </c>
      <c r="I46" s="94" t="str">
        <f>IF(ISERROR(ВводДанных!E42/ВводДанных!F42),"",IF(ВводДанных!E42/ВводДанных!F42=0,"",ВводДанных!E42/ВводДанных!F42))</f>
        <v/>
      </c>
      <c r="J46" s="100">
        <f>IF(ISERROR(ВводДанных!G42/ВводДанных!G$48),0,ВводДанных!G42/ВводДанных!G$48)</f>
        <v>0</v>
      </c>
      <c r="K46" s="90">
        <f>IF(ISERROR(ВводДанных!F42/ВводДанных!F$48),0,ВводДанных!F42/ВводДанных!F$48)</f>
        <v>0</v>
      </c>
      <c r="L46" s="94">
        <f>IF(ISERROR(ВводДанных!E42/ВводДанных!E$48),0,ВводДанных!E42/ВводДанных!E$48)</f>
        <v>1.2225714588200687E-5</v>
      </c>
      <c r="N46" s="53"/>
    </row>
    <row r="47" spans="1:14" x14ac:dyDescent="0.25">
      <c r="A47" s="53"/>
      <c r="C47" s="23" t="s">
        <v>42</v>
      </c>
      <c r="D47" s="73">
        <f>ВводДанных!F43-ВводДанных!G43</f>
        <v>-2071533.1199999992</v>
      </c>
      <c r="E47" s="74">
        <f>ВводДанных!E43-ВводДанных!G43</f>
        <v>-3953005.26</v>
      </c>
      <c r="F47" s="74">
        <f>ВводДанных!E43-ВводДанных!F43</f>
        <v>-1881472.1400000006</v>
      </c>
      <c r="G47" s="88">
        <f>IF(ISERROR(ВводДанных!F43/ВводДанных!G43),"",IF(ВводДанных!F43/ВводДанных!G43=0,"",ВводДанных!F43/ВводДанных!G43))</f>
        <v>0.87096820085790638</v>
      </c>
      <c r="H47" s="88">
        <f>IF(ISERROR(ВводДанных!E43/ВводДанных!G43),"",IF(ВводДанных!E43/ВводДанных!G43=0,"",ВводДанных!E43/ВводДанных!G43))</f>
        <v>0.75377493326490486</v>
      </c>
      <c r="I47" s="89">
        <f>IF(ISERROR(ВводДанных!E43/ВводДанных!F43),"",IF(ВводДанных!E43/ВводДанных!F43=0,"",ВводДанных!E43/ВводДанных!F43))</f>
        <v>0.86544483773625058</v>
      </c>
      <c r="J47" s="87">
        <f>IF(ISERROR(ВводДанных!G43/ВводДанных!G$48),0,ВводДанных!G43/ВводДанных!G$48)</f>
        <v>4.9673580823077566E-2</v>
      </c>
      <c r="K47" s="88">
        <f>IF(ISERROR(ВводДанных!F43/ВводДанных!F$48),0,ВводДанных!F43/ВводДанных!F$48)</f>
        <v>3.3404418108080078E-2</v>
      </c>
      <c r="L47" s="89">
        <f>IF(ISERROR(ВводДанных!E43/ВводДанных!E$48),0,ВводДанных!E43/ВводДанных!E$48)</f>
        <v>3.0336995333782691E-2</v>
      </c>
      <c r="N47" s="53"/>
    </row>
    <row r="48" spans="1:14" x14ac:dyDescent="0.25">
      <c r="A48" s="53"/>
      <c r="C48" s="23" t="s">
        <v>43</v>
      </c>
      <c r="D48" s="73">
        <f>ВводДанных!F44-ВводДанных!G44</f>
        <v>-48143.210000000021</v>
      </c>
      <c r="E48" s="74">
        <f>ВводДанных!E44-ВводДанных!G44</f>
        <v>-383662.88</v>
      </c>
      <c r="F48" s="74">
        <f>ВводДанных!E44-ВводДанных!F44</f>
        <v>-335519.67000000004</v>
      </c>
      <c r="G48" s="88">
        <f>IF(ISERROR(ВводДанных!F44/ВводДанных!G44),"",IF(ВводДанных!F44/ВводДанных!G44=0,"",ВводДанных!F44/ВводДанных!G44))</f>
        <v>0.90751792806023834</v>
      </c>
      <c r="H48" s="88">
        <f>IF(ISERROR(ВводДанных!E44/ВводДанных!G44),"",IF(ВводДанных!E44/ВводДанных!G44=0,"",ВводДанных!E44/ВводДанных!G44))</f>
        <v>0.26299185142045695</v>
      </c>
      <c r="I48" s="89">
        <f>IF(ISERROR(ВводДанных!E44/ВводДанных!F44),"",IF(ВводДанных!E44/ВводДанных!F44=0,"",ВводДанных!E44/ВводДанных!F44))</f>
        <v>0.28979245840639783</v>
      </c>
      <c r="J48" s="87">
        <f>IF(ISERROR(ВводДанных!G44/ВводДанных!G$48),0,ВводДанных!G44/ВводДанных!G$48)</f>
        <v>1.610674684208131E-3</v>
      </c>
      <c r="K48" s="88">
        <f>IF(ISERROR(ВводДанных!F44/ВводДанных!F$48),0,ВводДанных!F44/ВводДанных!F$48)</f>
        <v>1.1285977747141915E-3</v>
      </c>
      <c r="L48" s="89">
        <f>IF(ISERROR(ВводДанных!E44/ВводДанных!E$48),0,ВводДанных!E44/ВводДанных!E$48)</f>
        <v>3.4320652093462224E-4</v>
      </c>
      <c r="N48" s="53"/>
    </row>
    <row r="49" spans="1:14" x14ac:dyDescent="0.25">
      <c r="A49" s="53"/>
      <c r="C49" s="23" t="s">
        <v>38</v>
      </c>
      <c r="D49" s="73">
        <f>ВводДанных!F45-ВводДанных!G45</f>
        <v>0</v>
      </c>
      <c r="E49" s="74">
        <f>ВводДанных!E45-ВводДанных!G45</f>
        <v>0</v>
      </c>
      <c r="F49" s="74">
        <f>ВводДанных!E45-ВводДанных!F45</f>
        <v>0</v>
      </c>
      <c r="G49" s="88" t="str">
        <f>IF(ISERROR(ВводДанных!F45/ВводДанных!G45),"",IF(ВводДанных!F45/ВводДанных!G45=0,"",ВводДанных!F45/ВводДанных!G45))</f>
        <v/>
      </c>
      <c r="H49" s="88" t="str">
        <f>IF(ISERROR(ВводДанных!E45/ВводДанных!G45),"",IF(ВводДанных!E45/ВводДанных!G45=0,"",ВводДанных!E45/ВводДанных!G45))</f>
        <v/>
      </c>
      <c r="I49" s="89" t="str">
        <f>IF(ISERROR(ВводДанных!E45/ВводДанных!F45),"",IF(ВводДанных!E45/ВводДанных!F45=0,"",ВводДанных!E45/ВводДанных!F45))</f>
        <v/>
      </c>
      <c r="J49" s="87">
        <f>IF(ISERROR(ВводДанных!G45/ВводДанных!G$48),0,ВводДанных!G45/ВводДанных!G$48)</f>
        <v>0</v>
      </c>
      <c r="K49" s="88">
        <f>IF(ISERROR(ВводДанных!F45/ВводДанных!F$48),0,ВводДанных!F45/ВводДанных!F$48)</f>
        <v>0</v>
      </c>
      <c r="L49" s="89">
        <f>IF(ISERROR(ВводДанных!E45/ВводДанных!E$48),0,ВводДанных!E45/ВводДанных!E$48)</f>
        <v>0</v>
      </c>
      <c r="N49" s="53"/>
    </row>
    <row r="50" spans="1:14" x14ac:dyDescent="0.25">
      <c r="A50" s="53"/>
      <c r="C50" s="23" t="s">
        <v>39</v>
      </c>
      <c r="D50" s="81">
        <f>ВводДанных!F46-ВводДанных!G46</f>
        <v>0</v>
      </c>
      <c r="E50" s="82">
        <f>ВводДанных!E46-ВводДанных!G46</f>
        <v>0</v>
      </c>
      <c r="F50" s="82">
        <f>ВводДанных!E46-ВводДанных!F46</f>
        <v>0</v>
      </c>
      <c r="G50" s="93" t="str">
        <f>IF(ISERROR(ВводДанных!F46/ВводДанных!G46),"",IF(ВводДанных!F46/ВводДанных!G46=0,"",ВводДанных!F46/ВводДанных!G46))</f>
        <v/>
      </c>
      <c r="H50" s="93" t="str">
        <f>IF(ISERROR(ВводДанных!E46/ВводДанных!G46),"",IF(ВводДанных!E46/ВводДанных!G46=0,"",ВводДанных!E46/ВводДанных!G46))</f>
        <v/>
      </c>
      <c r="I50" s="97" t="str">
        <f>IF(ISERROR(ВводДанных!E46/ВводДанных!F46),"",IF(ВводДанных!E46/ВводДанных!F46=0,"",ВводДанных!E46/ВводДанных!F46))</f>
        <v/>
      </c>
      <c r="J50" s="101">
        <f>IF(ISERROR(ВводДанных!G46/ВводДанных!G$48),0,ВводДанных!G46/ВводДанных!G$48)</f>
        <v>0</v>
      </c>
      <c r="K50" s="93">
        <f>IF(ISERROR(ВводДанных!F46/ВводДанных!F$48),0,ВводДанных!F46/ВводДанных!F$48)</f>
        <v>0</v>
      </c>
      <c r="L50" s="97">
        <f>IF(ISERROR(ВводДанных!E46/ВводДанных!E$48),0,ВводДанных!E46/ВводДанных!E$48)</f>
        <v>0</v>
      </c>
      <c r="N50" s="53"/>
    </row>
    <row r="51" spans="1:14" x14ac:dyDescent="0.25">
      <c r="A51" s="53"/>
      <c r="C51" s="58" t="s">
        <v>44</v>
      </c>
      <c r="D51" s="64">
        <f t="shared" ref="D51:F51" si="7">SUM(D46:D50)</f>
        <v>-2119676.3299999991</v>
      </c>
      <c r="E51" s="64">
        <f t="shared" si="7"/>
        <v>-4331791.3</v>
      </c>
      <c r="F51" s="64">
        <f t="shared" si="7"/>
        <v>-2212114.9700000007</v>
      </c>
      <c r="G51" s="83">
        <f>IF(ISERROR(ВводДанных!F47/ВводДанных!G47),"",IF(ВводДанных!F47/ВводДанных!G47=0,"",ВводДанных!F47/ВводДанных!G47))</f>
        <v>0.87211611106421028</v>
      </c>
      <c r="H51" s="83">
        <f>IF(ISERROR(ВводДанных!E47/ВводДанных!G47),"",IF(ВводДанных!E47/ВводДанных!G47=0,"",ВводДанных!E47/ВводДанных!G47))</f>
        <v>0.73865523256457721</v>
      </c>
      <c r="I51" s="83">
        <f>IF(ISERROR(ВводДанных!E47/ВводДанных!F47),"",IF(ВводДанных!E47/ВводДанных!F47=0,"",ВводДанных!E47/ВводДанных!F47))</f>
        <v>0.84696891066858537</v>
      </c>
      <c r="J51" s="83">
        <f>IF(ISERROR(ВводДанных!G47/ВводДанных!G$48),0,ВводДанных!G47/ВводДанных!G$48)</f>
        <v>5.12842555072857E-2</v>
      </c>
      <c r="K51" s="83">
        <f>IF(ISERROR(ВводДанных!F47/ВводДанных!F$48),0,ВводДанных!F47/ВводДанных!F$48)</f>
        <v>3.4533015882794275E-2</v>
      </c>
      <c r="L51" s="83">
        <f>IF(ISERROR(ВводДанных!E47/ВводДанных!E$48),0,ВводДанных!E47/ВводДанных!E$48)</f>
        <v>3.0692427569305514E-2</v>
      </c>
      <c r="N51" s="53"/>
    </row>
    <row r="52" spans="1:14" x14ac:dyDescent="0.25">
      <c r="A52" s="53"/>
      <c r="C52" s="61" t="s">
        <v>25</v>
      </c>
      <c r="D52" s="65">
        <f t="shared" ref="D52:F52" si="8">SUM(D38,D44,D51)</f>
        <v>95395757.989999995</v>
      </c>
      <c r="E52" s="65">
        <f t="shared" si="8"/>
        <v>75701459.520000011</v>
      </c>
      <c r="F52" s="65">
        <f t="shared" si="8"/>
        <v>-19694298.469999991</v>
      </c>
      <c r="G52" s="84">
        <f>IF(ISERROR(ВводДанных!F48/ВводДанных!G48),"",IF(ВводДанных!F48/ВводДанных!G48=0,"",ВводДанных!F48/ВводДанных!G48))</f>
        <v>1.2951612921280213</v>
      </c>
      <c r="H52" s="84">
        <f>IF(ISERROR(ВводДанных!E48/ВводДанных!G48),"",IF(ВводДанных!E48/ВводДанных!G48=0,"",ВводДанных!E48/ВводДанных!G48))</f>
        <v>1.2342257253225299</v>
      </c>
      <c r="I52" s="84">
        <f>IF(ISERROR(ВводДанных!E48/ВводДанных!F48),"",IF(ВводДанных!E48/ВводДанных!F48=0,"",ВводДанных!E48/ВводДанных!F48))</f>
        <v>0.95295136816097181</v>
      </c>
      <c r="J52" s="84">
        <f>IF(ISERROR(ВводДанных!G48/ВводДанных!G$48),0,ВводДанных!G48/ВводДанных!G$48)</f>
        <v>1</v>
      </c>
      <c r="K52" s="84">
        <f>IF(ISERROR(ВводДанных!F48/ВводДанных!F$48),0,ВводДанных!F48/ВводДанных!F$48)</f>
        <v>1</v>
      </c>
      <c r="L52" s="84">
        <f>IF(ISERROR(ВводДанных!E48/ВводДанных!E$48),0,ВводДанных!E48/ВводДанных!E$48)</f>
        <v>1</v>
      </c>
      <c r="N52" s="53"/>
    </row>
    <row r="53" spans="1:14" x14ac:dyDescent="0.25">
      <c r="A53" s="53"/>
      <c r="N53" s="53"/>
    </row>
    <row r="54" spans="1:14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6" spans="1:14" s="17" customFormat="1" ht="18.75" x14ac:dyDescent="0.3">
      <c r="A56" s="52"/>
      <c r="B56" s="52" t="s">
        <v>89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4" x14ac:dyDescent="0.25">
      <c r="A57" s="53"/>
      <c r="N57" s="53"/>
    </row>
    <row r="58" spans="1:14" ht="30" customHeight="1" x14ac:dyDescent="0.25">
      <c r="A58" s="53"/>
      <c r="C58" s="119" t="s">
        <v>2</v>
      </c>
      <c r="D58" s="122" t="s">
        <v>75</v>
      </c>
      <c r="E58" s="122"/>
      <c r="F58" s="122"/>
      <c r="G58" s="122"/>
      <c r="H58" s="122"/>
      <c r="I58" s="122"/>
      <c r="N58" s="53"/>
    </row>
    <row r="59" spans="1:14" s="56" customFormat="1" x14ac:dyDescent="0.25">
      <c r="A59" s="98"/>
      <c r="C59" s="120"/>
      <c r="D59" s="123" t="s">
        <v>80</v>
      </c>
      <c r="E59" s="123"/>
      <c r="F59" s="123"/>
      <c r="G59" s="124" t="s">
        <v>81</v>
      </c>
      <c r="H59" s="125"/>
      <c r="I59" s="126"/>
      <c r="N59" s="98"/>
    </row>
    <row r="60" spans="1:14" s="56" customFormat="1" x14ac:dyDescent="0.25">
      <c r="A60" s="98"/>
      <c r="C60" s="121"/>
      <c r="D60" s="57" t="str">
        <f>Меню!$N$7&amp;" - "&amp;Меню!$N$6</f>
        <v>2012г. - 2011г.</v>
      </c>
      <c r="E60" s="57" t="str">
        <f>Меню!$N$8&amp;" - "&amp;Меню!$N$6</f>
        <v>2013г. - 2011г.</v>
      </c>
      <c r="F60" s="57" t="str">
        <f>Меню!$N$8&amp;" - "&amp;Меню!$N$7</f>
        <v>2013г. - 2012г.</v>
      </c>
      <c r="G60" s="57" t="str">
        <f>Меню!$N$7&amp;" / "&amp;Меню!$N$6</f>
        <v>2012г. / 2011г.</v>
      </c>
      <c r="H60" s="57" t="str">
        <f>Меню!$N$8&amp;" / "&amp;Меню!$N$6</f>
        <v>2013г. / 2011г.</v>
      </c>
      <c r="I60" s="57" t="str">
        <f>Меню!$N$8&amp;" / "&amp;Меню!$N$7</f>
        <v>2013г. / 2012г.</v>
      </c>
      <c r="N60" s="98"/>
    </row>
    <row r="61" spans="1:14" s="109" customFormat="1" ht="11.25" x14ac:dyDescent="0.2">
      <c r="A61" s="108"/>
      <c r="C61" s="107">
        <v>1</v>
      </c>
      <c r="D61" s="107">
        <f>C61+1</f>
        <v>2</v>
      </c>
      <c r="E61" s="107">
        <f t="shared" ref="E61:I61" si="9">D61+1</f>
        <v>3</v>
      </c>
      <c r="F61" s="107">
        <f t="shared" si="9"/>
        <v>4</v>
      </c>
      <c r="G61" s="107">
        <f t="shared" si="9"/>
        <v>5</v>
      </c>
      <c r="H61" s="107">
        <f t="shared" si="9"/>
        <v>6</v>
      </c>
      <c r="I61" s="107">
        <f t="shared" si="9"/>
        <v>7</v>
      </c>
      <c r="N61" s="108"/>
    </row>
    <row r="62" spans="1:14" x14ac:dyDescent="0.25">
      <c r="A62" s="98"/>
      <c r="C62" s="20" t="s">
        <v>46</v>
      </c>
      <c r="D62" s="73">
        <f>ВводДанных!F55-ВводДанных!G55</f>
        <v>21164267.659999967</v>
      </c>
      <c r="E62" s="74">
        <f>ВводДанных!E55-ВводДанных!G55</f>
        <v>47572772.909999967</v>
      </c>
      <c r="F62" s="76">
        <f>ВводДанных!E55-ВводДанных!F55</f>
        <v>26408505.25</v>
      </c>
      <c r="G62" s="90">
        <f>IF(ISERROR(ВводДанных!F55/ВводДанных!G55),"",IF(ВводДанных!F55/ВводДанных!G55=0,"",ВводДанных!F55/ВводДанных!G55))</f>
        <v>1.0684226517804414</v>
      </c>
      <c r="H62" s="88">
        <f>IF(ISERROR(ВводДанных!E55/ВводДанных!G55),"",IF(ВводДанных!E55/ВводДанных!G55=0,"",ВводДанных!E55/ВводДанных!G55))</f>
        <v>1.1537995704525572</v>
      </c>
      <c r="I62" s="89">
        <f>IF(ISERROR(ВводДанных!E55/ВводДанных!F55),"",IF(ВводДанных!E55/ВводДанных!F55=0,"",ВводДанных!E55/ВводДанных!F55))</f>
        <v>1.0799093116659797</v>
      </c>
      <c r="N62" s="98"/>
    </row>
    <row r="63" spans="1:14" x14ac:dyDescent="0.25">
      <c r="A63" s="98"/>
      <c r="C63" s="20" t="s">
        <v>47</v>
      </c>
      <c r="D63" s="77">
        <f>ВводДанных!F56-ВводДанных!G56</f>
        <v>9818891.7199999988</v>
      </c>
      <c r="E63" s="78">
        <f>ВводДанных!E56-ВводДанных!G56</f>
        <v>26664025.599999994</v>
      </c>
      <c r="F63" s="78">
        <f>ВводДанных!E56-ВводДанных!F56</f>
        <v>16845133.879999995</v>
      </c>
      <c r="G63" s="91">
        <f>IF(ISERROR(ВводДанных!F56/ВводДанных!G56),"",IF(ВводДанных!F56/ВводДанных!G56=0,"",ВводДанных!F56/ВводДанных!G56))</f>
        <v>1.0598081540091535</v>
      </c>
      <c r="H63" s="91">
        <f>IF(ISERROR(ВводДанных!E56/ВводДанных!G56),"",IF(ВводДанных!E56/ВводДанных!G56=0,"",ВводДанных!E56/ВводДанных!G56))</f>
        <v>1.1624140682130686</v>
      </c>
      <c r="I63" s="95">
        <f>IF(ISERROR(ВводДанных!E56/ВводДанных!F56),"",IF(ВводДанных!E56/ВводДанных!F56=0,"",ВводДанных!E56/ВводДанных!F56))</f>
        <v>1.0968155546036955</v>
      </c>
      <c r="N63" s="98"/>
    </row>
    <row r="64" spans="1:14" x14ac:dyDescent="0.25">
      <c r="A64" s="98"/>
      <c r="C64" s="37" t="s">
        <v>48</v>
      </c>
      <c r="D64" s="137">
        <f>ВводДанных!F57-ВводДанных!G57</f>
        <v>11345375.939999968</v>
      </c>
      <c r="E64" s="137">
        <f>ВводДанных!E57-ВводДанных!G57</f>
        <v>20908747.309999973</v>
      </c>
      <c r="F64" s="137">
        <f>ВводДанных!E57-ВводДанных!F57</f>
        <v>9563371.3700000048</v>
      </c>
      <c r="G64" s="83">
        <f>IF(ISERROR(ВводДанных!F57/ВводДанных!G57),"",IF(ВводДанных!F57/ВводДанных!G57=0,"",ВводДанных!F57/ВводДанных!G57))</f>
        <v>1.0781665845960913</v>
      </c>
      <c r="H64" s="83">
        <f>IF(ISERROR(ВводДанных!E57/ВводДанных!G57),"",IF(ВводДанных!E57/ВводДанных!G57=0,"",ВводДанных!E57/ВводДанных!G57))</f>
        <v>1.1440556376490962</v>
      </c>
      <c r="I64" s="83">
        <f>IF(ISERROR(ВводДанных!E57/ВводДанных!F57),"",IF(ВводДанных!E57/ВводДанных!F57=0,"",ВводДанных!E57/ВводДанных!F57))</f>
        <v>1.0611121268219312</v>
      </c>
      <c r="N64" s="98"/>
    </row>
    <row r="65" spans="1:14" x14ac:dyDescent="0.25">
      <c r="A65" s="98"/>
      <c r="C65" s="20" t="s">
        <v>49</v>
      </c>
      <c r="D65" s="71">
        <f>ВводДанных!F58-ВводДанных!G58</f>
        <v>2318306.8000000007</v>
      </c>
      <c r="E65" s="72">
        <f>ВводДанных!E58-ВводДанных!G58</f>
        <v>917522.80000000075</v>
      </c>
      <c r="F65" s="72">
        <f>ВводДанных!E58-ВводДанных!F58</f>
        <v>-1400784</v>
      </c>
      <c r="G65" s="85">
        <f>IF(ISERROR(ВводДанных!F58/ВводДанных!G58),"",IF(ВводДанных!F58/ВводДанных!G58=0,"",ВводДанных!F58/ВводДанных!G58))</f>
        <v>1.159210883319965</v>
      </c>
      <c r="H65" s="85">
        <f>IF(ISERROR(ВводДанных!E58/ВводДанных!G58),"",IF(ВводДанных!E58/ВводДанных!G58=0,"",ВводДанных!E58/ВводДанных!G58))</f>
        <v>1.0630113389022573</v>
      </c>
      <c r="I65" s="86">
        <f>IF(ISERROR(ВводДанных!E58/ВводДанных!F58),"",IF(ВводДанных!E58/ВводДанных!F58=0,"",ВводДанных!E58/ВводДанных!F58))</f>
        <v>0.91701290438009564</v>
      </c>
      <c r="N65" s="98"/>
    </row>
    <row r="66" spans="1:14" x14ac:dyDescent="0.25">
      <c r="A66" s="98"/>
      <c r="C66" s="20" t="s">
        <v>50</v>
      </c>
      <c r="D66" s="77">
        <f>ВводДанных!F59-ВводДанных!G59</f>
        <v>831839.30999999866</v>
      </c>
      <c r="E66" s="78">
        <f>ВводДанных!E59-ВводДанных!G59</f>
        <v>1121332.8499999978</v>
      </c>
      <c r="F66" s="78">
        <f>ВводДанных!E59-ВводДанных!F59</f>
        <v>289493.53999999911</v>
      </c>
      <c r="G66" s="91">
        <f>IF(ISERROR(ВводДанных!F59/ВводДанных!G59),"",IF(ВводДанных!F59/ВводДанных!G59=0,"",ВводДанных!F59/ВводДанных!G59))</f>
        <v>1.037320160551173</v>
      </c>
      <c r="H66" s="91">
        <f>IF(ISERROR(ВводДанных!E59/ВводДанных!G59),"",IF(ВводДанных!E59/ВводДанных!G59=0,"",ВводДанных!E59/ВводДанных!G59))</f>
        <v>1.0503081803062475</v>
      </c>
      <c r="I66" s="95">
        <f>IF(ISERROR(ВводДанных!E59/ВводДанных!F59),"",IF(ВводДанных!E59/ВводДанных!F59=0,"",ВводДанных!E59/ВводДанных!F59))</f>
        <v>1.012520743593929</v>
      </c>
      <c r="N66" s="98"/>
    </row>
    <row r="67" spans="1:14" x14ac:dyDescent="0.25">
      <c r="A67" s="98"/>
      <c r="C67" s="37" t="s">
        <v>51</v>
      </c>
      <c r="D67" s="137">
        <f>ВводДанных!F60-ВводДанных!G60</f>
        <v>8195229.8299999684</v>
      </c>
      <c r="E67" s="137">
        <f>ВводДанных!E60-ВводДанных!G60</f>
        <v>18869891.659999982</v>
      </c>
      <c r="F67" s="137">
        <f>ВводДанных!E60-ВводДанных!F60</f>
        <v>10674661.830000013</v>
      </c>
      <c r="G67" s="83">
        <f>IF(ISERROR(ВводДанных!F60/ВводДанных!G60),"",IF(ВводДанных!F60/ВводДанных!G60=0,"",ВводДанных!F60/ВводДанных!G60))</f>
        <v>1.0756764176299274</v>
      </c>
      <c r="H67" s="83">
        <f>IF(ISERROR(ВводДанных!E60/ВводДанных!G60),"",IF(ВводДанных!E60/ВводДанных!G60=0,"",ВводДанных!E60/ВводДанных!G60))</f>
        <v>1.1742484142014171</v>
      </c>
      <c r="I67" s="83">
        <f>IF(ISERROR(ВводДанных!E60/ВводДанных!F60),"",IF(ВводДанных!E60/ВводДанных!F60=0,"",ВводДанных!E60/ВводДанных!F60))</f>
        <v>1.0916372200374873</v>
      </c>
      <c r="N67" s="98"/>
    </row>
    <row r="68" spans="1:14" x14ac:dyDescent="0.25">
      <c r="A68" s="98"/>
      <c r="C68" s="20" t="s">
        <v>52</v>
      </c>
      <c r="D68" s="71">
        <f>ВводДанных!F61-ВводДанных!G61</f>
        <v>0</v>
      </c>
      <c r="E68" s="72">
        <f>ВводДанных!E61-ВводДанных!G61</f>
        <v>0</v>
      </c>
      <c r="F68" s="72">
        <f>ВводДанных!E61-ВводДанных!F61</f>
        <v>0</v>
      </c>
      <c r="G68" s="85" t="str">
        <f>IF(ISERROR(ВводДанных!F61/ВводДанных!G61),"",IF(ВводДанных!F61/ВводДанных!G61=0,"",ВводДанных!F61/ВводДанных!G61))</f>
        <v/>
      </c>
      <c r="H68" s="85" t="str">
        <f>IF(ISERROR(ВводДанных!E61/ВводДанных!G61),"",IF(ВводДанных!E61/ВводДанных!G61=0,"",ВводДанных!E61/ВводДанных!G61))</f>
        <v/>
      </c>
      <c r="I68" s="86" t="str">
        <f>IF(ISERROR(ВводДанных!E61/ВводДанных!F61),"",IF(ВводДанных!E61/ВводДанных!F61=0,"",ВводДанных!E61/ВводДанных!F61))</f>
        <v/>
      </c>
      <c r="N68" s="98"/>
    </row>
    <row r="69" spans="1:14" x14ac:dyDescent="0.25">
      <c r="A69" s="98"/>
      <c r="C69" s="20" t="s">
        <v>53</v>
      </c>
      <c r="D69" s="73">
        <f>ВводДанных!F62-ВводДанных!G62</f>
        <v>391335.87000000011</v>
      </c>
      <c r="E69" s="74">
        <f>ВводДанных!E62-ВводДанных!G62</f>
        <v>93156.740000000224</v>
      </c>
      <c r="F69" s="74">
        <f>ВводДанных!E62-ВводДанных!F62</f>
        <v>-298179.12999999989</v>
      </c>
      <c r="G69" s="88">
        <f>IF(ISERROR(ВводДанных!F62/ВводДанных!G62),"",IF(ВводДанных!F62/ВводДанных!G62=0,"",ВводДанных!F62/ВводДанных!G62))</f>
        <v>1.1794940221378818</v>
      </c>
      <c r="H69" s="88">
        <f>IF(ISERROR(ВводДанных!E62/ВводДанных!G62),"",IF(ВводДанных!E62/ВводДанных!G62=0,"",ВводДанных!E62/ВводДанных!G62))</f>
        <v>1.0427282016132406</v>
      </c>
      <c r="I69" s="89">
        <f>IF(ISERROR(ВводДанных!E62/ВводДанных!F62),"",IF(ВводДанных!E62/ВводДанных!F62=0,"",ВводДанных!E62/ВводДанных!F62))</f>
        <v>0.88404704224210706</v>
      </c>
      <c r="N69" s="98"/>
    </row>
    <row r="70" spans="1:14" x14ac:dyDescent="0.25">
      <c r="A70" s="98"/>
      <c r="C70" s="20" t="s">
        <v>54</v>
      </c>
      <c r="D70" s="73">
        <f>ВводДанных!F63-ВводДанных!G63</f>
        <v>-219458</v>
      </c>
      <c r="E70" s="74">
        <f>ВводДанных!E63-ВводДанных!G63</f>
        <v>-214581.16</v>
      </c>
      <c r="F70" s="74">
        <f>ВводДанных!E63-ВводДанных!F63</f>
        <v>4876.84</v>
      </c>
      <c r="G70" s="88" t="str">
        <f>IF(ISERROR(ВводДанных!F63/ВводДанных!G63),"",IF(ВводДанных!F63/ВводДанных!G63=0,"",ВводДанных!F63/ВводДанных!G63))</f>
        <v/>
      </c>
      <c r="H70" s="88">
        <f>IF(ISERROR(ВводДанных!E63/ВводДанных!G63),"",IF(ВводДанных!E63/ВводДанных!G63=0,"",ВводДанных!E63/ВводДанных!G63))</f>
        <v>2.2222201970308671E-2</v>
      </c>
      <c r="I70" s="89" t="str">
        <f>IF(ISERROR(ВводДанных!E63/ВводДанных!F63),"",IF(ВводДанных!E63/ВводДанных!F63=0,"",ВводДанных!E63/ВводДанных!F63))</f>
        <v/>
      </c>
      <c r="N70" s="98"/>
    </row>
    <row r="71" spans="1:14" x14ac:dyDescent="0.25">
      <c r="A71" s="98"/>
      <c r="C71" s="20" t="s">
        <v>55</v>
      </c>
      <c r="D71" s="73">
        <f>ВводДанных!F64-ВводДанных!G64</f>
        <v>11859.149999999907</v>
      </c>
      <c r="E71" s="74">
        <f>ВводДанных!E64-ВводДанных!G64</f>
        <v>250398.62000000011</v>
      </c>
      <c r="F71" s="74">
        <f>ВводДанных!E64-ВводДанных!F64</f>
        <v>238539.4700000002</v>
      </c>
      <c r="G71" s="88">
        <f>IF(ISERROR(ВводДанных!F64/ВводДанных!G64),"",IF(ВводДанных!F64/ВводДанных!G64=0,"",ВводДанных!F64/ВводДанных!G64))</f>
        <v>1.0100487647445899</v>
      </c>
      <c r="H71" s="88">
        <f>IF(ISERROR(ВводДанных!E64/ВводДанных!G64),"",IF(ВводДанных!E64/ВводДанных!G64=0,"",ВводДанных!E64/ВводДанных!G64))</f>
        <v>1.2121734546531566</v>
      </c>
      <c r="I71" s="89">
        <f>IF(ISERROR(ВводДанных!E64/ВводДанных!F64),"",IF(ВводДанных!E64/ВводДанных!F64=0,"",ВводДанных!E64/ВводДанных!F64))</f>
        <v>1.2001137934757811</v>
      </c>
      <c r="N71" s="98"/>
    </row>
    <row r="72" spans="1:14" x14ac:dyDescent="0.25">
      <c r="A72" s="98"/>
      <c r="C72" s="20" t="s">
        <v>56</v>
      </c>
      <c r="D72" s="77">
        <f>ВводДанных!F65-ВводДанных!G65</f>
        <v>-1621139.42</v>
      </c>
      <c r="E72" s="78">
        <f>ВводДанных!E65-ВводДанных!G65</f>
        <v>2527637.11</v>
      </c>
      <c r="F72" s="78">
        <f>ВводДанных!E65-ВводДанных!F65</f>
        <v>4148776.53</v>
      </c>
      <c r="G72" s="91">
        <f>IF(ISERROR(ВводДанных!F65/ВводДанных!G65),"",IF(ВводДанных!F65/ВводДанных!G65=0,"",ВводДанных!F65/ВводДанных!G65))</f>
        <v>0.60258784501665652</v>
      </c>
      <c r="H72" s="91">
        <f>IF(ISERROR(ВводДанных!E65/ВводДанных!G65),"",IF(ВводДанных!E65/ВводДанных!G65=0,"",ВводДанных!E65/ВводДанных!G65))</f>
        <v>1.6196343747541284</v>
      </c>
      <c r="I72" s="95">
        <f>IF(ISERROR(ВводДанных!E65/ВводДанных!F65),"",IF(ВводДанных!E65/ВводДанных!F65=0,"",ВводДанных!E65/ВводДанных!F65))</f>
        <v>2.6877979503708032</v>
      </c>
      <c r="N72" s="98"/>
    </row>
    <row r="73" spans="1:14" x14ac:dyDescent="0.25">
      <c r="A73" s="98"/>
      <c r="C73" s="37" t="s">
        <v>57</v>
      </c>
      <c r="D73" s="137">
        <f>ВводДанных!F66-ВводДанных!G66</f>
        <v>10439022.269999951</v>
      </c>
      <c r="E73" s="137">
        <f>ВводДанных!E66-ВводДанных!G66</f>
        <v>16900391.069999963</v>
      </c>
      <c r="F73" s="137">
        <f>ВводДанных!E66-ВводДанных!F66</f>
        <v>6461368.8000000119</v>
      </c>
      <c r="G73" s="83">
        <f>IF(ISERROR(ВводДанных!F66/ВводДанных!G66),"",IF(ВводДанных!F66/ВводДанных!G66=0,"",ВводДанных!F66/ВводДанных!G66))</f>
        <v>1.0972385909810103</v>
      </c>
      <c r="H73" s="83">
        <f>IF(ISERROR(ВводДанных!E66/ВводДанных!G66),"",IF(ВводДанных!E66/ВводДанных!G66=0,"",ВводДанных!E66/ВводДанных!G66))</f>
        <v>1.157425683380102</v>
      </c>
      <c r="I73" s="83">
        <f>IF(ISERROR(ВводДанных!E66/ВводДанных!F66),"",IF(ВводДанных!E66/ВводДанных!F66=0,"",ВводДанных!E66/ВводДанных!F66))</f>
        <v>1.0548532405748507</v>
      </c>
      <c r="N73" s="98"/>
    </row>
    <row r="74" spans="1:14" x14ac:dyDescent="0.25">
      <c r="A74" s="98"/>
      <c r="C74" s="20" t="s">
        <v>58</v>
      </c>
      <c r="D74" s="71">
        <f>ВводДанных!F67-ВводДанных!G67</f>
        <v>-2044351.7699999996</v>
      </c>
      <c r="E74" s="72">
        <f>ВводДанных!E67-ВводДанных!G67</f>
        <v>-4736625.5300000012</v>
      </c>
      <c r="F74" s="72">
        <f>ВводДанных!E67-ВводДанных!F67</f>
        <v>-2692273.7600000016</v>
      </c>
      <c r="G74" s="85">
        <f>IF(ISERROR(ВводДанных!F67/ВводДанных!G67),"",IF(ВводДанных!F67/ВводДанных!G67=0,"",ВводДанных!F67/ВводДанных!G67))</f>
        <v>1.0950224954099854</v>
      </c>
      <c r="H74" s="85">
        <f>IF(ISERROR(ВводДанных!E67/ВводДанных!G67),"",IF(ВводДанных!E67/ВводДанных!G67=0,"",ВводДанных!E67/ВводДанных!G67))</f>
        <v>1.2201607298157131</v>
      </c>
      <c r="I74" s="86">
        <f>IF(ISERROR(ВводДанных!E67/ВводДанных!F67),"",IF(ВводДанных!E67/ВводДанных!F67=0,"",ВводДанных!E67/ВводДанных!F67))</f>
        <v>1.1142791448853979</v>
      </c>
      <c r="N74" s="98"/>
    </row>
    <row r="75" spans="1:14" ht="30" x14ac:dyDescent="0.25">
      <c r="A75" s="98"/>
      <c r="C75" s="20" t="s">
        <v>59</v>
      </c>
      <c r="D75" s="73">
        <f>ВводДанных!F68-ВводДанных!G68</f>
        <v>0</v>
      </c>
      <c r="E75" s="74">
        <f>ВводДанных!E68-ВводДанных!G68</f>
        <v>0</v>
      </c>
      <c r="F75" s="74">
        <f>ВводДанных!E68-ВводДанных!F68</f>
        <v>0</v>
      </c>
      <c r="G75" s="88" t="str">
        <f>IF(ISERROR(ВводДанных!F68/ВводДанных!G68),"",IF(ВводДанных!F68/ВводДанных!G68=0,"",ВводДанных!F68/ВводДанных!G68))</f>
        <v/>
      </c>
      <c r="H75" s="88" t="str">
        <f>IF(ISERROR(ВводДанных!E68/ВводДанных!G68),"",IF(ВводДанных!E68/ВводДанных!G68=0,"",ВводДанных!E68/ВводДанных!G68))</f>
        <v/>
      </c>
      <c r="I75" s="89" t="str">
        <f>IF(ISERROR(ВводДанных!E68/ВводДанных!F68),"",IF(ВводДанных!E68/ВводДанных!F68=0,"",ВводДанных!E68/ВводДанных!F68))</f>
        <v/>
      </c>
      <c r="N75" s="98"/>
    </row>
    <row r="76" spans="1:14" x14ac:dyDescent="0.25">
      <c r="A76" s="98"/>
      <c r="C76" s="20" t="s">
        <v>60</v>
      </c>
      <c r="D76" s="73">
        <f>ВводДанных!F69-ВводДанных!G69</f>
        <v>0</v>
      </c>
      <c r="E76" s="74">
        <f>ВводДанных!E69-ВводДанных!G69</f>
        <v>0</v>
      </c>
      <c r="F76" s="74">
        <f>ВводДанных!E69-ВводДанных!F69</f>
        <v>0</v>
      </c>
      <c r="G76" s="88">
        <f>IF(ISERROR(ВводДанных!F69/ВводДанных!G69),"",IF(ВводДанных!F69/ВводДанных!G69=0,"",ВводДанных!F69/ВводДанных!G69))</f>
        <v>1</v>
      </c>
      <c r="H76" s="88">
        <f>IF(ISERROR(ВводДанных!E69/ВводДанных!G69),"",IF(ВводДанных!E69/ВводДанных!G69=0,"",ВводДанных!E69/ВводДанных!G69))</f>
        <v>1</v>
      </c>
      <c r="I76" s="89">
        <f>IF(ISERROR(ВводДанных!E69/ВводДанных!F69),"",IF(ВводДанных!E69/ВводДанных!F69=0,"",ВводДанных!E69/ВводДанных!F69))</f>
        <v>1</v>
      </c>
      <c r="N76" s="98"/>
    </row>
    <row r="77" spans="1:14" x14ac:dyDescent="0.25">
      <c r="A77" s="98"/>
      <c r="C77" s="20" t="s">
        <v>61</v>
      </c>
      <c r="D77" s="73">
        <f>ВводДанных!F70-ВводДанных!G70</f>
        <v>0</v>
      </c>
      <c r="E77" s="74">
        <f>ВводДанных!E70-ВводДанных!G70</f>
        <v>0</v>
      </c>
      <c r="F77" s="74">
        <f>ВводДанных!E70-ВводДанных!F70</f>
        <v>0</v>
      </c>
      <c r="G77" s="88">
        <f>IF(ISERROR(ВводДанных!F70/ВводДанных!G70),"",IF(ВводДанных!F70/ВводДанных!G70=0,"",ВводДанных!F70/ВводДанных!G70))</f>
        <v>1</v>
      </c>
      <c r="H77" s="88">
        <f>IF(ISERROR(ВводДанных!E70/ВводДанных!G70),"",IF(ВводДанных!E70/ВводДанных!G70=0,"",ВводДанных!E70/ВводДанных!G70))</f>
        <v>1</v>
      </c>
      <c r="I77" s="89">
        <f>IF(ISERROR(ВводДанных!E70/ВводДанных!F70),"",IF(ВводДанных!E70/ВводДанных!F70=0,"",ВводДанных!E70/ВводДанных!F70))</f>
        <v>1</v>
      </c>
      <c r="N77" s="98"/>
    </row>
    <row r="78" spans="1:14" x14ac:dyDescent="0.25">
      <c r="A78" s="98"/>
      <c r="C78" s="20" t="s">
        <v>62</v>
      </c>
      <c r="D78" s="77">
        <f>ВводДанных!F71-ВводДанных!G71</f>
        <v>0</v>
      </c>
      <c r="E78" s="78">
        <f>ВводДанных!E71-ВводДанных!G71</f>
        <v>0</v>
      </c>
      <c r="F78" s="82">
        <f>ВводДанных!E71-ВводДанных!F71</f>
        <v>0</v>
      </c>
      <c r="G78" s="93" t="str">
        <f>IF(ISERROR(ВводДанных!F71/ВводДанных!G71),"",IF(ВводДанных!F71/ВводДанных!G71=0,"",ВводДанных!F71/ВводДанных!G71))</f>
        <v/>
      </c>
      <c r="H78" s="91" t="str">
        <f>IF(ISERROR(ВводДанных!E71/ВводДанных!G71),"",IF(ВводДанных!E71/ВводДанных!G71=0,"",ВводДанных!E71/ВводДанных!G71))</f>
        <v/>
      </c>
      <c r="I78" s="95" t="str">
        <f>IF(ISERROR(ВводДанных!E71/ВводДанных!F71),"",IF(ВводДанных!E71/ВводДанных!F71=0,"",ВводДанных!E71/ВводДанных!F71))</f>
        <v/>
      </c>
      <c r="N78" s="98"/>
    </row>
    <row r="79" spans="1:14" x14ac:dyDescent="0.25">
      <c r="A79" s="98"/>
      <c r="C79" s="40" t="s">
        <v>63</v>
      </c>
      <c r="D79" s="65">
        <f>ВводДанных!F72-ВводДанных!G72</f>
        <v>12483374.039999962</v>
      </c>
      <c r="E79" s="65">
        <f>ВводДанных!E72-ВводДанных!G72</f>
        <v>-30865030.140000045</v>
      </c>
      <c r="F79" s="65">
        <f>ВводДанных!E72-ВводДанных!F72</f>
        <v>-43348404.180000007</v>
      </c>
      <c r="G79" s="84">
        <f>IF(ISERROR(ВводДанных!F72/ВводДанных!G72),"",IF(ВводДанных!F72/ВводДанных!G72=0,"",ВводДанных!F72/ВводДанных!G72))</f>
        <v>1.0894295211804776</v>
      </c>
      <c r="H79" s="84">
        <f>IF(ISERROR(ВводДанных!E72/ВводДанных!G72),"",IF(ВводДанных!E72/ВводДанных!G72=0,"",ВводДанных!E72/ВводДанных!G72))</f>
        <v>0.77888631248277296</v>
      </c>
      <c r="I79" s="84">
        <f>IF(ISERROR(ВводДанных!E72/ВводДанных!F72),"",IF(ВводДанных!E72/ВводДанных!F72=0,"",ВводДанных!E72/ВводДанных!F72))</f>
        <v>0.71494878497398517</v>
      </c>
      <c r="N79" s="98"/>
    </row>
    <row r="80" spans="1:14" x14ac:dyDescent="0.25">
      <c r="A80" s="98"/>
      <c r="N80" s="98"/>
    </row>
    <row r="81" spans="1:14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</sheetData>
  <mergeCells count="10">
    <mergeCell ref="J3:L3"/>
    <mergeCell ref="D4:F4"/>
    <mergeCell ref="C3:C5"/>
    <mergeCell ref="D3:I3"/>
    <mergeCell ref="G4:I4"/>
    <mergeCell ref="C58:C60"/>
    <mergeCell ref="D58:I58"/>
    <mergeCell ref="D59:F59"/>
    <mergeCell ref="G59:I59"/>
    <mergeCell ref="J4:L4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74" fitToHeight="2" orientation="landscape" r:id="rId1"/>
  <rowBreaks count="2" manualBreakCount="2">
    <brk id="28" max="13" man="1"/>
    <brk id="5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view="pageBreakPreview" zoomScaleNormal="100" zoomScaleSheetLayoutView="100" workbookViewId="0">
      <selection activeCell="B1" sqref="B1"/>
    </sheetView>
  </sheetViews>
  <sheetFormatPr defaultRowHeight="15" x14ac:dyDescent="0.25"/>
  <cols>
    <col min="1" max="2" width="1.7109375" style="16" customWidth="1"/>
    <col min="3" max="3" width="50.7109375" style="16" customWidth="1"/>
    <col min="4" max="7" width="12.7109375" style="16" customWidth="1"/>
    <col min="8" max="9" width="1.7109375" style="16" customWidth="1"/>
    <col min="10" max="16384" width="9.140625" style="16"/>
  </cols>
  <sheetData>
    <row r="1" spans="1:10" s="17" customFormat="1" ht="18.75" x14ac:dyDescent="0.3">
      <c r="A1" s="52"/>
      <c r="B1" s="52" t="s">
        <v>92</v>
      </c>
      <c r="C1" s="52"/>
      <c r="D1" s="52"/>
      <c r="E1" s="52"/>
      <c r="F1" s="52"/>
      <c r="G1" s="52"/>
      <c r="H1" s="52"/>
      <c r="I1" s="52"/>
    </row>
    <row r="2" spans="1:10" x14ac:dyDescent="0.25">
      <c r="A2" s="53"/>
      <c r="I2" s="53"/>
    </row>
    <row r="3" spans="1:10" ht="30" customHeight="1" x14ac:dyDescent="0.25">
      <c r="A3" s="53"/>
      <c r="C3" s="119" t="s">
        <v>2</v>
      </c>
      <c r="D3" s="122" t="s">
        <v>75</v>
      </c>
      <c r="E3" s="122"/>
      <c r="F3" s="132" t="s">
        <v>83</v>
      </c>
      <c r="G3" s="133"/>
      <c r="I3" s="53"/>
    </row>
    <row r="4" spans="1:10" s="56" customFormat="1" ht="39.75" customHeight="1" x14ac:dyDescent="0.25">
      <c r="A4" s="98"/>
      <c r="C4" s="120"/>
      <c r="D4" s="134" t="str">
        <f>"Абсолютное изменение в "&amp;Меню!$N$8&amp;", тыс. руб."</f>
        <v>Абсолютное изменение в 2013г., тыс. руб.</v>
      </c>
      <c r="E4" s="134" t="str">
        <f>"Относительное изменение в "&amp;Меню!$N$8&amp;", %"</f>
        <v>Относительное изменение в 2013г., %</v>
      </c>
      <c r="F4" s="124" t="s">
        <v>82</v>
      </c>
      <c r="G4" s="126"/>
      <c r="I4" s="98"/>
    </row>
    <row r="5" spans="1:10" s="56" customFormat="1" ht="24" x14ac:dyDescent="0.25">
      <c r="A5" s="98"/>
      <c r="C5" s="121"/>
      <c r="D5" s="135"/>
      <c r="E5" s="135"/>
      <c r="F5" s="57" t="s">
        <v>90</v>
      </c>
      <c r="G5" s="57" t="s">
        <v>91</v>
      </c>
      <c r="I5" s="98"/>
    </row>
    <row r="6" spans="1:10" s="109" customFormat="1" ht="11.25" x14ac:dyDescent="0.2">
      <c r="A6" s="108"/>
      <c r="C6" s="107">
        <v>1</v>
      </c>
      <c r="D6" s="107">
        <f>C6+1</f>
        <v>2</v>
      </c>
      <c r="E6" s="107">
        <f t="shared" ref="E6:G6" si="0">D6+1</f>
        <v>3</v>
      </c>
      <c r="F6" s="107">
        <f t="shared" si="0"/>
        <v>4</v>
      </c>
      <c r="G6" s="107">
        <f t="shared" si="0"/>
        <v>5</v>
      </c>
      <c r="I6" s="108"/>
    </row>
    <row r="7" spans="1:10" s="56" customFormat="1" x14ac:dyDescent="0.25">
      <c r="A7" s="98"/>
      <c r="C7" s="29" t="s">
        <v>4</v>
      </c>
      <c r="D7" s="62"/>
      <c r="E7" s="62"/>
      <c r="F7" s="62"/>
      <c r="G7" s="66"/>
      <c r="I7" s="99"/>
      <c r="J7" s="16"/>
    </row>
    <row r="8" spans="1:10" s="56" customFormat="1" x14ac:dyDescent="0.25">
      <c r="A8" s="98"/>
      <c r="C8" s="68" t="s">
        <v>5</v>
      </c>
      <c r="D8" s="69"/>
      <c r="E8" s="69"/>
      <c r="F8" s="69"/>
      <c r="G8" s="70"/>
      <c r="I8" s="98"/>
    </row>
    <row r="9" spans="1:10" s="56" customFormat="1" x14ac:dyDescent="0.25">
      <c r="A9" s="98"/>
      <c r="C9" s="67" t="s">
        <v>6</v>
      </c>
      <c r="D9" s="76">
        <f>ВводДанных!E6-ВводДанных!F6</f>
        <v>0</v>
      </c>
      <c r="E9" s="86" t="str">
        <f>IF(ISERROR(ВводДанных!E6/ВводДанных!F6),"",IF(ВводДанных!E6/ВводДанных!F6=0,"",ВводДанных!E6/ВводДанных!F6))</f>
        <v/>
      </c>
      <c r="F9" s="90">
        <f>IF(ISERROR(ВводДанных!F6/ВводДанных!F$25),0,ВводДанных!F6/ВводДанных!F$25)</f>
        <v>0</v>
      </c>
      <c r="G9" s="94">
        <f>IF(ISERROR(ВводДанных!E6/ВводДанных!E$25),0,ВводДанных!E6/ВводДанных!E$25)</f>
        <v>0</v>
      </c>
      <c r="I9" s="98"/>
    </row>
    <row r="10" spans="1:10" s="56" customFormat="1" x14ac:dyDescent="0.25">
      <c r="A10" s="98"/>
      <c r="C10" s="23" t="s">
        <v>7</v>
      </c>
      <c r="D10" s="74">
        <f>ВводДанных!E7-ВводДанных!F7</f>
        <v>0</v>
      </c>
      <c r="E10" s="89" t="str">
        <f>IF(ISERROR(ВводДанных!E7/ВводДанных!F7),"",IF(ВводДанных!E7/ВводДанных!F7=0,"",ВводДанных!E7/ВводДанных!F7))</f>
        <v/>
      </c>
      <c r="F10" s="88">
        <f>IF(ISERROR(ВводДанных!F7/ВводДанных!F$25),0,ВводДанных!F7/ВводДанных!F$25)</f>
        <v>0</v>
      </c>
      <c r="G10" s="89">
        <f>IF(ISERROR(ВводДанных!E7/ВводДанных!E$25),0,ВводДанных!E7/ВводДанных!E$25)</f>
        <v>0</v>
      </c>
      <c r="I10" s="98"/>
    </row>
    <row r="11" spans="1:10" s="56" customFormat="1" x14ac:dyDescent="0.25">
      <c r="A11" s="98"/>
      <c r="C11" s="23" t="s">
        <v>8</v>
      </c>
      <c r="D11" s="74">
        <f>ВводДанных!E8-ВводДанных!F8</f>
        <v>0</v>
      </c>
      <c r="E11" s="89" t="str">
        <f>IF(ISERROR(ВводДанных!E8/ВводДанных!F8),"",IF(ВводДанных!E8/ВводДанных!F8=0,"",ВводДанных!E8/ВводДанных!F8))</f>
        <v/>
      </c>
      <c r="F11" s="88">
        <f>IF(ISERROR(ВводДанных!F8/ВводДанных!F$25),0,ВводДанных!F8/ВводДанных!F$25)</f>
        <v>0</v>
      </c>
      <c r="G11" s="89">
        <f>IF(ISERROR(ВводДанных!E8/ВводДанных!E$25),0,ВводДанных!E8/ВводДанных!E$25)</f>
        <v>0</v>
      </c>
      <c r="I11" s="98"/>
    </row>
    <row r="12" spans="1:10" s="56" customFormat="1" x14ac:dyDescent="0.25">
      <c r="A12" s="98"/>
      <c r="C12" s="23" t="s">
        <v>9</v>
      </c>
      <c r="D12" s="74">
        <f>ВводДанных!E9-ВводДанных!F9</f>
        <v>0</v>
      </c>
      <c r="E12" s="89" t="str">
        <f>IF(ISERROR(ВводДанных!E9/ВводДанных!F9),"",IF(ВводДанных!E9/ВводДанных!F9=0,"",ВводДанных!E9/ВводДанных!F9))</f>
        <v/>
      </c>
      <c r="F12" s="88">
        <f>IF(ISERROR(ВводДанных!F9/ВводДанных!F$25),0,ВводДанных!F9/ВводДанных!F$25)</f>
        <v>0</v>
      </c>
      <c r="G12" s="89">
        <f>IF(ISERROR(ВводДанных!E9/ВводДанных!E$25),0,ВводДанных!E9/ВводДанных!E$25)</f>
        <v>0</v>
      </c>
      <c r="I12" s="98"/>
    </row>
    <row r="13" spans="1:10" s="56" customFormat="1" x14ac:dyDescent="0.25">
      <c r="A13" s="98"/>
      <c r="C13" s="23" t="s">
        <v>10</v>
      </c>
      <c r="D13" s="74">
        <f>ВводДанных!E10-ВводДанных!F10</f>
        <v>-48081398.330000043</v>
      </c>
      <c r="E13" s="89">
        <f>IF(ISERROR(ВводДанных!E10/ВводДанных!F10),"",IF(ВводДанных!E10/ВводДанных!F10=0,"",ВводДанных!E10/ВводДанных!F10))</f>
        <v>0.86062315900218789</v>
      </c>
      <c r="F13" s="88">
        <f>IF(ISERROR(ВводДанных!F10/ВводДанных!F$25),0,ВводДанных!F10/ВводДанных!F$25)</f>
        <v>0.82412474808391767</v>
      </c>
      <c r="G13" s="89">
        <f>IF(ISERROR(ВводДанных!E10/ВводДанных!E$25),0,ВводДанных!E10/ВводДанных!E$25)</f>
        <v>0.74427811093509622</v>
      </c>
      <c r="I13" s="98"/>
    </row>
    <row r="14" spans="1:10" s="56" customFormat="1" ht="30" x14ac:dyDescent="0.25">
      <c r="A14" s="98"/>
      <c r="C14" s="23" t="s">
        <v>11</v>
      </c>
      <c r="D14" s="74">
        <f>ВводДанных!E11-ВводДанных!F11</f>
        <v>0</v>
      </c>
      <c r="E14" s="89" t="str">
        <f>IF(ISERROR(ВводДанных!E11/ВводДанных!F11),"",IF(ВводДанных!E11/ВводДанных!F11=0,"",ВводДанных!E11/ВводДанных!F11))</f>
        <v/>
      </c>
      <c r="F14" s="88">
        <f>IF(ISERROR(ВводДанных!F11/ВводДанных!F$25),0,ВводДанных!F11/ВводДанных!F$25)</f>
        <v>0</v>
      </c>
      <c r="G14" s="89">
        <f>IF(ISERROR(ВводДанных!E11/ВводДанных!E$25),0,ВводДанных!E11/ВводДанных!E$25)</f>
        <v>0</v>
      </c>
      <c r="I14" s="98"/>
    </row>
    <row r="15" spans="1:10" x14ac:dyDescent="0.25">
      <c r="A15" s="53"/>
      <c r="C15" s="23" t="s">
        <v>12</v>
      </c>
      <c r="D15" s="74">
        <f>ВводДанных!E12-ВводДанных!F12</f>
        <v>0</v>
      </c>
      <c r="E15" s="89" t="str">
        <f>IF(ISERROR(ВводДанных!E12/ВводДанных!F12),"",IF(ВводДанных!E12/ВводДанных!F12=0,"",ВводДанных!E12/ВводДанных!F12))</f>
        <v/>
      </c>
      <c r="F15" s="88">
        <f>IF(ISERROR(ВводДанных!F12/ВводДанных!F$25),0,ВводДанных!F12/ВводДанных!F$25)</f>
        <v>0</v>
      </c>
      <c r="G15" s="89">
        <f>IF(ISERROR(ВводДанных!E12/ВводДанных!E$25),0,ВводДанных!E12/ВводДанных!E$25)</f>
        <v>0</v>
      </c>
      <c r="I15" s="53"/>
    </row>
    <row r="16" spans="1:10" x14ac:dyDescent="0.25">
      <c r="A16" s="53"/>
      <c r="C16" s="23" t="s">
        <v>13</v>
      </c>
      <c r="D16" s="74">
        <f>ВводДанных!E13-ВводДанных!F13</f>
        <v>-76929.95</v>
      </c>
      <c r="E16" s="89">
        <f>IF(ISERROR(ВводДанных!E13/ВводДанных!F13),"",IF(ВводДанных!E13/ВводДанных!F13=0,"",ВводДанных!E13/ВводДанных!F13))</f>
        <v>0.46698063073006585</v>
      </c>
      <c r="F16" s="88">
        <f>IF(ISERROR(ВводДанных!F13/ВводДанных!F$25),0,ВводДанных!F13/ВводДанных!F$25)</f>
        <v>3.4479339878791749E-4</v>
      </c>
      <c r="G16" s="89">
        <f>IF(ISERROR(ВводДанных!E13/ВводДанных!E$25),0,ВводДанных!E13/ВводДанных!E$25)</f>
        <v>1.6896123371780167E-4</v>
      </c>
      <c r="I16" s="53"/>
    </row>
    <row r="17" spans="1:9" x14ac:dyDescent="0.25">
      <c r="A17" s="53"/>
      <c r="C17" s="23" t="s">
        <v>14</v>
      </c>
      <c r="D17" s="82">
        <f>ВводДанных!E14-ВводДанных!F14</f>
        <v>0</v>
      </c>
      <c r="E17" s="89" t="str">
        <f>IF(ISERROR(ВводДанных!E14/ВводДанных!F14),"",IF(ВводДанных!E14/ВводДанных!F14=0,"",ВводДанных!E14/ВводДанных!F14))</f>
        <v/>
      </c>
      <c r="F17" s="93">
        <f>IF(ISERROR(ВводДанных!F14/ВводДанных!F$25),0,ВводДанных!F14/ВводДанных!F$25)</f>
        <v>0</v>
      </c>
      <c r="G17" s="97">
        <f>IF(ISERROR(ВводДанных!E14/ВводДанных!E$25),0,ВводДанных!E14/ВводДанных!E$25)</f>
        <v>0</v>
      </c>
      <c r="I17" s="53"/>
    </row>
    <row r="18" spans="1:9" x14ac:dyDescent="0.25">
      <c r="A18" s="53"/>
      <c r="C18" s="58" t="s">
        <v>15</v>
      </c>
      <c r="D18" s="64">
        <f t="shared" ref="D18" si="1">SUM(D9:D17)</f>
        <v>-48158328.280000046</v>
      </c>
      <c r="E18" s="83">
        <f>IF(ISERROR(ВводДанных!E15/ВводДанных!F15),"",IF(ВводДанных!E15/ВводДанных!F15=0,"",ВводДанных!E15/ВводДанных!F15))</f>
        <v>0.86045853758392865</v>
      </c>
      <c r="F18" s="83">
        <f>IF(ISERROR(ВводДанных!F15/ВводДанных!F$25),0,ВводДанных!F15/ВводДанных!F$25)</f>
        <v>0.82446954148270568</v>
      </c>
      <c r="G18" s="83">
        <f>IF(ISERROR(ВводДанных!E15/ВводДанных!E$25),0,ВводДанных!E15/ВводДанных!E$25)</f>
        <v>0.74444707216881401</v>
      </c>
      <c r="I18" s="53"/>
    </row>
    <row r="19" spans="1:9" x14ac:dyDescent="0.25">
      <c r="A19" s="53"/>
      <c r="C19" s="33" t="s">
        <v>16</v>
      </c>
      <c r="D19" s="63"/>
      <c r="E19" s="63"/>
      <c r="F19" s="69"/>
      <c r="G19" s="70"/>
      <c r="I19" s="53"/>
    </row>
    <row r="20" spans="1:9" x14ac:dyDescent="0.25">
      <c r="A20" s="53"/>
      <c r="C20" s="23" t="s">
        <v>17</v>
      </c>
      <c r="D20" s="76">
        <f>ВводДанных!E17-ВводДанных!F17</f>
        <v>-757755.96999999974</v>
      </c>
      <c r="E20" s="94">
        <f>IF(ISERROR(ВводДанных!E17/ВводДанных!F17),"",IF(ВводДанных!E17/ВводДанных!F17=0,"",ВводДанных!E17/ВводДанных!F17))</f>
        <v>0.88479190402666963</v>
      </c>
      <c r="F20" s="90">
        <f>IF(ISERROR(ВводДанных!F17/ВводДанных!F$25),0,ВводДанных!F17/ВводДанных!F$25)</f>
        <v>1.5712773523810435E-2</v>
      </c>
      <c r="G20" s="94">
        <f>IF(ISERROR(ВводДанных!E17/ВводДанных!E$25),0,ВводДанных!E17/ВводДанных!E$25)</f>
        <v>1.458892370394674E-2</v>
      </c>
      <c r="I20" s="53"/>
    </row>
    <row r="21" spans="1:9" ht="30" x14ac:dyDescent="0.25">
      <c r="A21" s="53"/>
      <c r="C21" s="23" t="s">
        <v>18</v>
      </c>
      <c r="D21" s="74">
        <f>ВводДанных!E18-ВводДанных!F18</f>
        <v>6110099.5300000003</v>
      </c>
      <c r="E21" s="89">
        <f>IF(ISERROR(ВводДанных!E18/ВводДанных!F18),"",IF(ВводДанных!E18/ВводДанных!F18=0,"",ВводДанных!E18/ВводДанных!F18))</f>
        <v>1.7586354049043365</v>
      </c>
      <c r="F21" s="88">
        <f>IF(ISERROR(ВводДанных!F18/ВводДанных!F$25),0,ВводДанных!F18/ВводДанных!F$25)</f>
        <v>1.9240735128119423E-2</v>
      </c>
      <c r="G21" s="89">
        <f>IF(ISERROR(ВводДанных!E18/ВводДанных!E$25),0,ВводДанных!E18/ВводДанных!E$25)</f>
        <v>3.5508042847976262E-2</v>
      </c>
      <c r="I21" s="53"/>
    </row>
    <row r="22" spans="1:9" x14ac:dyDescent="0.25">
      <c r="A22" s="53"/>
      <c r="C22" s="23" t="s">
        <v>19</v>
      </c>
      <c r="D22" s="74">
        <f>ВводДанных!E19-ВводДанных!F19</f>
        <v>-3255740</v>
      </c>
      <c r="E22" s="89">
        <f>IF(ISERROR(ВводДанных!E19/ВводДанных!F19),"",IF(ВводДанных!E19/ВводДанных!F19=0,"",ВводДанных!E19/ВводДанных!F19))</f>
        <v>0.60754559488288851</v>
      </c>
      <c r="F22" s="88">
        <f>IF(ISERROR(ВводДанных!F19/ВводДанных!F$25),0,ВводДанных!F19/ВводДанных!F$25)</f>
        <v>1.9818327023421498E-2</v>
      </c>
      <c r="G22" s="89">
        <f>IF(ISERROR(ВводДанных!E19/ВводДанных!E$25),0,ВводДанных!E19/ВводДанных!E$25)</f>
        <v>1.2634996583576297E-2</v>
      </c>
      <c r="I22" s="53"/>
    </row>
    <row r="23" spans="1:9" ht="30" x14ac:dyDescent="0.25">
      <c r="A23" s="53"/>
      <c r="C23" s="23" t="s">
        <v>20</v>
      </c>
      <c r="D23" s="74">
        <f>ВводДанных!E20-ВводДанных!F20</f>
        <v>-18962719.049999997</v>
      </c>
      <c r="E23" s="89">
        <f>IF(ISERROR(ВводДанных!E20/ВводДанных!F20),"",IF(ВводДанных!E20/ВводДанных!F20=0,"",ВводДанных!E20/ВводДанных!F20))</f>
        <v>0.50231002838458805</v>
      </c>
      <c r="F23" s="88">
        <f>IF(ISERROR(ВводДанных!F20/ВводДанных!F$25),0,ВводДанных!F20/ВводДанных!F$25)</f>
        <v>9.1022383589354244E-2</v>
      </c>
      <c r="G23" s="89">
        <f>IF(ISERROR(ВводДанных!E20/ВводДанных!E$25),0,ВводДанных!E20/ВводДанных!E$25)</f>
        <v>4.7978792635174801E-2</v>
      </c>
      <c r="I23" s="53"/>
    </row>
    <row r="24" spans="1:9" x14ac:dyDescent="0.25">
      <c r="A24" s="53"/>
      <c r="C24" s="23" t="s">
        <v>21</v>
      </c>
      <c r="D24" s="74">
        <f>ВводДанных!E21-ВводДанных!F21</f>
        <v>45874176.939999998</v>
      </c>
      <c r="E24" s="89">
        <f>IF(ISERROR(ВводДанных!E21/ВводДанных!F21),"",IF(ВводДанных!E21/ВводДанных!F21=0,"",ВводДанных!E21/ВводДанных!F21))</f>
        <v>4.9259769495018304</v>
      </c>
      <c r="F24" s="88">
        <f>IF(ISERROR(ВводДанных!F21/ВводДанных!F$25),0,ВводДанных!F21/ВводДанных!F$25)</f>
        <v>2.7914318104677247E-2</v>
      </c>
      <c r="G24" s="89">
        <f>IF(ISERROR(ВводДанных!E21/ВводДанных!E$25),0,ВводДанных!E21/ВводДанных!E$25)</f>
        <v>0.1442941288914488</v>
      </c>
      <c r="I24" s="53"/>
    </row>
    <row r="25" spans="1:9" x14ac:dyDescent="0.25">
      <c r="A25" s="53"/>
      <c r="C25" s="59" t="s">
        <v>22</v>
      </c>
      <c r="D25" s="78">
        <f>ВводДанных!E22-ВводДанных!F22</f>
        <v>-544031.64</v>
      </c>
      <c r="E25" s="95">
        <f>IF(ISERROR(ВводДанных!E22/ВводДанных!F22),"",IF(ВводДанных!E22/ВводДанных!F22=0,"",ВводДанных!E22/ВводДанных!F22))</f>
        <v>0.28665262948871817</v>
      </c>
      <c r="F25" s="91">
        <f>IF(ISERROR(ВводДанных!F22/ВводДанных!F$25),0,ВводДанных!F22/ВводДанных!F$25)</f>
        <v>1.8219211479115365E-3</v>
      </c>
      <c r="G25" s="95">
        <f>IF(ISERROR(ВводДанных!E22/ВводДанных!E$25),0,ВводДанных!E22/ВводДанных!E$25)</f>
        <v>5.4804316906308939E-4</v>
      </c>
      <c r="I25" s="53"/>
    </row>
    <row r="26" spans="1:9" x14ac:dyDescent="0.25">
      <c r="A26" s="53"/>
      <c r="C26" s="60" t="s">
        <v>23</v>
      </c>
      <c r="D26" s="106">
        <f>ВводДанных!E23-ВводДанных!F23</f>
        <v>64775</v>
      </c>
      <c r="E26" s="96">
        <f>IF(ISERROR(ВводДанных!E23/ВводДанных!F23),"",IF(ВводДанных!E23/ВводДанных!F23=0,"",ВводДанных!E23/ВводДанных!F23))</f>
        <v>7.4032226176354294</v>
      </c>
      <c r="F26" s="104">
        <f>IF(ISERROR(ВводДанных!F23/ВводДанных!F$25),0,ВводДанных!F23/ВводДанных!F$25)</f>
        <v>2.4166586101485438E-5</v>
      </c>
      <c r="G26" s="105">
        <f>IF(ISERROR(ВводДанных!E23/ВводДанных!E$25),0,ВводДанных!E23/ВводДанных!E$25)</f>
        <v>1.8774370109024237E-4</v>
      </c>
      <c r="I26" s="53"/>
    </row>
    <row r="27" spans="1:9" x14ac:dyDescent="0.25">
      <c r="A27" s="53"/>
      <c r="C27" s="58" t="s">
        <v>24</v>
      </c>
      <c r="D27" s="64">
        <f t="shared" ref="D27" si="2">SUM(D20:D25)</f>
        <v>28464029.810000002</v>
      </c>
      <c r="E27" s="83">
        <f>IF(ISERROR(ВводДанных!E24/ВводДанных!F24),"",IF(ВводДанных!E24/ВводДанных!F24=0,"",ВводДанных!E24/ВводДанных!F24))</f>
        <v>1.3873917624973144</v>
      </c>
      <c r="F27" s="83">
        <f>IF(ISERROR(ВводДанных!F24/ВводДанных!F$25),0,ВводДанных!F24/ВводДанных!F$25)</f>
        <v>0.1755304585172944</v>
      </c>
      <c r="G27" s="83">
        <f>IF(ISERROR(ВводДанных!E24/ВводДанных!E$25),0,ВводДанных!E24/ВводДанных!E$25)</f>
        <v>0.25555292783118599</v>
      </c>
      <c r="I27" s="53"/>
    </row>
    <row r="28" spans="1:9" x14ac:dyDescent="0.25">
      <c r="A28" s="53"/>
      <c r="C28" s="61" t="s">
        <v>25</v>
      </c>
      <c r="D28" s="65">
        <f t="shared" ref="D28" si="3">SUM(D18,D27)</f>
        <v>-19694298.470000044</v>
      </c>
      <c r="E28" s="84">
        <f>IF(ISERROR(ВводДанных!E25/ВводДанных!F25),"",IF(ВводДанных!E25/ВводДанных!F25=0,"",ВводДанных!E25/ВводДанных!F25))</f>
        <v>0.95295136816097181</v>
      </c>
      <c r="F28" s="84">
        <f>IF(ISERROR(ВводДанных!F25/ВводДанных!F$25),0,ВводДанных!F25/ВводДанных!F$25)</f>
        <v>1</v>
      </c>
      <c r="G28" s="84">
        <f>IF(ISERROR(ВводДанных!E25/ВводДанных!E$25),0,ВводДанных!E25/ВводДанных!E$25)</f>
        <v>1</v>
      </c>
      <c r="I28" s="53"/>
    </row>
    <row r="29" spans="1:9" s="56" customFormat="1" x14ac:dyDescent="0.25">
      <c r="A29" s="98"/>
      <c r="C29" s="107">
        <v>1</v>
      </c>
      <c r="D29" s="107">
        <f t="shared" ref="D29:G29" si="4">C29+1</f>
        <v>2</v>
      </c>
      <c r="E29" s="107">
        <f t="shared" si="4"/>
        <v>3</v>
      </c>
      <c r="F29" s="107">
        <f t="shared" si="4"/>
        <v>4</v>
      </c>
      <c r="G29" s="107">
        <f t="shared" si="4"/>
        <v>5</v>
      </c>
      <c r="I29" s="98"/>
    </row>
    <row r="30" spans="1:9" x14ac:dyDescent="0.25">
      <c r="A30" s="53"/>
      <c r="C30" s="29" t="s">
        <v>26</v>
      </c>
      <c r="D30" s="62"/>
      <c r="E30" s="62"/>
      <c r="F30" s="62"/>
      <c r="G30" s="66"/>
      <c r="I30" s="53"/>
    </row>
    <row r="31" spans="1:9" x14ac:dyDescent="0.25">
      <c r="A31" s="53"/>
      <c r="C31" s="33" t="s">
        <v>27</v>
      </c>
      <c r="D31" s="63"/>
      <c r="E31" s="63"/>
      <c r="F31" s="69"/>
      <c r="G31" s="70"/>
      <c r="I31" s="53"/>
    </row>
    <row r="32" spans="1:9" ht="30" x14ac:dyDescent="0.25">
      <c r="A32" s="53"/>
      <c r="C32" s="23" t="s">
        <v>28</v>
      </c>
      <c r="D32" s="76">
        <f>ВводДанных!E28-ВводДанных!F28</f>
        <v>0</v>
      </c>
      <c r="E32" s="94">
        <f>IF(ISERROR(ВводДанных!E28/ВводДанных!F28),"",IF(ВводДанных!E28/ВводДанных!F28=0,"",ВводДанных!E28/ВводДанных!F28))</f>
        <v>1</v>
      </c>
      <c r="F32" s="90">
        <f>IF(ISERROR(ВводДанных!F28/ВводДанных!F$48),0,ВводДанных!F28/ВводДанных!F$48)</f>
        <v>0.40612096058249553</v>
      </c>
      <c r="G32" s="94">
        <f>IF(ISERROR(ВводДанных!E28/ВводДанных!E$48),0,ВводДанных!E28/ВводДанных!E$48)</f>
        <v>0.4261717587606148</v>
      </c>
      <c r="I32" s="53"/>
    </row>
    <row r="33" spans="1:9" x14ac:dyDescent="0.25">
      <c r="A33" s="53"/>
      <c r="C33" s="23" t="s">
        <v>29</v>
      </c>
      <c r="D33" s="74">
        <f>ВводДанных!E29-ВводДанных!F29</f>
        <v>0</v>
      </c>
      <c r="E33" s="89" t="str">
        <f>IF(ISERROR(ВводДанных!E29/ВводДанных!F29),"",IF(ВводДанных!E29/ВводДанных!F29=0,"",ВводДанных!E29/ВводДанных!F29))</f>
        <v/>
      </c>
      <c r="F33" s="88">
        <f>IF(ISERROR(ВводДанных!F29/ВводДанных!F$48),0,ВводДанных!F29/ВводДанных!F$48)</f>
        <v>0</v>
      </c>
      <c r="G33" s="89">
        <f>IF(ISERROR(ВводДанных!E29/ВводДанных!E$48),0,ВводДанных!E29/ВводДанных!E$48)</f>
        <v>0</v>
      </c>
      <c r="I33" s="53"/>
    </row>
    <row r="34" spans="1:9" x14ac:dyDescent="0.25">
      <c r="A34" s="53"/>
      <c r="C34" s="23" t="s">
        <v>30</v>
      </c>
      <c r="D34" s="74">
        <f>ВводДанных!E30-ВводДанных!F30</f>
        <v>0</v>
      </c>
      <c r="E34" s="89" t="str">
        <f>IF(ISERROR(ВводДанных!E30/ВводДанных!F30),"",IF(ВводДанных!E30/ВводДанных!F30=0,"",ВводДанных!E30/ВводДанных!F30))</f>
        <v/>
      </c>
      <c r="F34" s="88">
        <f>IF(ISERROR(ВводДанных!F30/ВводДанных!F$48),0,ВводДанных!F30/ВводДанных!F$48)</f>
        <v>0</v>
      </c>
      <c r="G34" s="89">
        <f>IF(ISERROR(ВводДанных!E30/ВводДанных!E$48),0,ВводДанных!E30/ВводДанных!E$48)</f>
        <v>0</v>
      </c>
      <c r="I34" s="53"/>
    </row>
    <row r="35" spans="1:9" x14ac:dyDescent="0.25">
      <c r="A35" s="53"/>
      <c r="C35" s="23" t="s">
        <v>31</v>
      </c>
      <c r="D35" s="74">
        <f>ВводДанных!E31-ВводДанных!F31</f>
        <v>0</v>
      </c>
      <c r="E35" s="89" t="str">
        <f>IF(ISERROR(ВводДанных!E31/ВводДанных!F31),"",IF(ВводДанных!E31/ВводДанных!F31=0,"",ВводДанных!E31/ВводДанных!F31))</f>
        <v/>
      </c>
      <c r="F35" s="88">
        <f>IF(ISERROR(ВводДанных!F31/ВводДанных!F$48),0,ВводДанных!F31/ВводДанных!F$48)</f>
        <v>0</v>
      </c>
      <c r="G35" s="89">
        <f>IF(ISERROR(ВводДанных!E31/ВводДанных!E$48),0,ВводДанных!E31/ВводДанных!E$48)</f>
        <v>0</v>
      </c>
      <c r="I35" s="53"/>
    </row>
    <row r="36" spans="1:9" x14ac:dyDescent="0.25">
      <c r="A36" s="53"/>
      <c r="C36" s="23" t="s">
        <v>32</v>
      </c>
      <c r="D36" s="74">
        <f>ВводДанных!E32-ВводДанных!F32</f>
        <v>0</v>
      </c>
      <c r="E36" s="89" t="str">
        <f>IF(ISERROR(ВводДанных!E32/ВводДанных!F32),"",IF(ВводДанных!E32/ВводДанных!F32=0,"",ВводДанных!E32/ВводДанных!F32))</f>
        <v/>
      </c>
      <c r="F36" s="88">
        <f>IF(ISERROR(ВводДанных!F32/ВводДанных!F$48),0,ВводДанных!F32/ВводДанных!F$48)</f>
        <v>0</v>
      </c>
      <c r="G36" s="89">
        <f>IF(ISERROR(ВводДанных!E32/ВводДанных!E$48),0,ВводДанных!E32/ВводДанных!E$48)</f>
        <v>0</v>
      </c>
      <c r="I36" s="53"/>
    </row>
    <row r="37" spans="1:9" x14ac:dyDescent="0.25">
      <c r="A37" s="53"/>
      <c r="C37" s="23" t="s">
        <v>33</v>
      </c>
      <c r="D37" s="82">
        <f>ВводДанных!E33-ВводДанных!F33</f>
        <v>-17691210.349999994</v>
      </c>
      <c r="E37" s="97">
        <f>IF(ISERROR(ВводДанных!E33/ВводДанных!F33),"",IF(ВводДанных!E33/ВводДанных!F33=0,"",ВводДанных!E33/ВводДанных!F33))</f>
        <v>0.9244369121190974</v>
      </c>
      <c r="F37" s="93">
        <f>IF(ISERROR(ВводДанных!F33/ВводДанных!F$48),0,ВводДанных!F33/ВводДанных!F$48)</f>
        <v>0.55931225173399102</v>
      </c>
      <c r="G37" s="97">
        <f>IF(ISERROR(ВводДанных!E33/ВводДанных!E$48),0,ВводДанных!E33/ВводДанных!E$48)</f>
        <v>0.54257636662106179</v>
      </c>
      <c r="I37" s="53"/>
    </row>
    <row r="38" spans="1:9" x14ac:dyDescent="0.25">
      <c r="A38" s="53"/>
      <c r="C38" s="58" t="s">
        <v>34</v>
      </c>
      <c r="D38" s="64">
        <f t="shared" ref="D38" si="5">SUM(D32:D37)</f>
        <v>-17691210.349999994</v>
      </c>
      <c r="E38" s="83">
        <f>IF(ISERROR(ВводДанных!E34/ВводДанных!F34),"",IF(ВводДанных!E34/ВводДанных!F34=0,"",ВводДанных!E34/ВводДанных!F34))</f>
        <v>0.95622342354554668</v>
      </c>
      <c r="F38" s="83">
        <f>IF(ISERROR(ВводДанных!F34/ВводДанных!F$48),0,ВводДанных!F34/ВводДанных!F$48)</f>
        <v>0.96543321231648649</v>
      </c>
      <c r="G38" s="83">
        <f>IF(ISERROR(ВводДанных!E34/ВводДанных!E$48),0,ВводДанных!E34/ВводДанных!E$48)</f>
        <v>0.96874812538167654</v>
      </c>
      <c r="I38" s="53"/>
    </row>
    <row r="39" spans="1:9" x14ac:dyDescent="0.25">
      <c r="A39" s="53"/>
      <c r="C39" s="33" t="s">
        <v>35</v>
      </c>
      <c r="D39" s="63"/>
      <c r="E39" s="63"/>
      <c r="F39" s="69">
        <f>IF(ISERROR(ВводДанных!F35/ВводДанных!F$48),0,ВводДанных!F35/ВводДанных!F$48)</f>
        <v>0</v>
      </c>
      <c r="G39" s="70">
        <f>IF(ISERROR(ВводДанных!E35/ВводДанных!E$48),0,ВводДанных!E35/ВводДанных!E$48)</f>
        <v>0</v>
      </c>
      <c r="I39" s="53"/>
    </row>
    <row r="40" spans="1:9" x14ac:dyDescent="0.25">
      <c r="A40" s="53"/>
      <c r="C40" s="23" t="s">
        <v>36</v>
      </c>
      <c r="D40" s="76">
        <f>ВводДанных!E36-ВводДанных!F36</f>
        <v>205795.25</v>
      </c>
      <c r="E40" s="94" t="str">
        <f>IF(ISERROR(ВводДанных!E36/ВводДанных!F36),"",IF(ВводДанных!E36/ВводДанных!F36=0,"",ВводДанных!E36/ВводДанных!F36))</f>
        <v/>
      </c>
      <c r="F40" s="90">
        <f>IF(ISERROR(ВводДанных!F36/ВводДанных!F$48),0,ВводДанных!F36/ВводДанных!F$48)</f>
        <v>0</v>
      </c>
      <c r="G40" s="94">
        <f>IF(ISERROR(ВводДанных!E36/ВводДанных!E$48),0,ВводДанных!E36/ВводДанных!E$48)</f>
        <v>5.1590660962988477E-4</v>
      </c>
      <c r="I40" s="53"/>
    </row>
    <row r="41" spans="1:9" x14ac:dyDescent="0.25">
      <c r="A41" s="53"/>
      <c r="C41" s="23" t="s">
        <v>37</v>
      </c>
      <c r="D41" s="74">
        <f>ВводДанных!E37-ВводДанных!F37</f>
        <v>3231.6000000000004</v>
      </c>
      <c r="E41" s="89">
        <f>IF(ISERROR(ВводДанных!E37/ВводДанных!F37),"",IF(ВводДанных!E37/ВводДанных!F37=0,"",ВводДанных!E37/ВводДанных!F37))</f>
        <v>1.2285966516914497</v>
      </c>
      <c r="F41" s="88">
        <f>IF(ISERROR(ВводДанных!F37/ВводДанных!F$48),0,ВводДанных!F37/ВводДанных!F$48)</f>
        <v>3.377180071915858E-5</v>
      </c>
      <c r="G41" s="89">
        <f>IF(ISERROR(ВводДанных!E37/ВводДанных!E$48),0,ВводДанных!E37/ВводДанных!E$48)</f>
        <v>4.3540439388025875E-5</v>
      </c>
      <c r="I41" s="53"/>
    </row>
    <row r="42" spans="1:9" x14ac:dyDescent="0.25">
      <c r="A42" s="53"/>
      <c r="C42" s="23" t="s">
        <v>38</v>
      </c>
      <c r="D42" s="74">
        <f>ВводДанных!E38-ВводДанных!F38</f>
        <v>0</v>
      </c>
      <c r="E42" s="89" t="str">
        <f>IF(ISERROR(ВводДанных!E38/ВводДанных!F38),"",IF(ВводДанных!E38/ВводДанных!F38=0,"",ВводДанных!E38/ВводДанных!F38))</f>
        <v/>
      </c>
      <c r="F42" s="88">
        <f>IF(ISERROR(ВводДанных!F38/ВводДанных!F$48),0,ВводДанных!F38/ВводДанных!F$48)</f>
        <v>0</v>
      </c>
      <c r="G42" s="89">
        <f>IF(ISERROR(ВводДанных!E38/ВводДанных!E$48),0,ВводДанных!E38/ВводДанных!E$48)</f>
        <v>0</v>
      </c>
      <c r="I42" s="53"/>
    </row>
    <row r="43" spans="1:9" x14ac:dyDescent="0.25">
      <c r="A43" s="53"/>
      <c r="C43" s="23" t="s">
        <v>39</v>
      </c>
      <c r="D43" s="82">
        <f>ВводДанных!E39-ВводДанных!F39</f>
        <v>0</v>
      </c>
      <c r="E43" s="97" t="str">
        <f>IF(ISERROR(ВводДанных!E39/ВводДанных!F39),"",IF(ВводДанных!E39/ВводДанных!F39=0,"",ВводДанных!E39/ВводДанных!F39))</f>
        <v/>
      </c>
      <c r="F43" s="93">
        <f>IF(ISERROR(ВводДанных!F39/ВводДанных!F$48),0,ВводДанных!F39/ВводДанных!F$48)</f>
        <v>0</v>
      </c>
      <c r="G43" s="97">
        <f>IF(ISERROR(ВводДанных!E39/ВводДанных!E$48),0,ВводДанных!E39/ВводДанных!E$48)</f>
        <v>0</v>
      </c>
      <c r="I43" s="53"/>
    </row>
    <row r="44" spans="1:9" x14ac:dyDescent="0.25">
      <c r="A44" s="53"/>
      <c r="C44" s="58" t="s">
        <v>40</v>
      </c>
      <c r="D44" s="64">
        <f t="shared" ref="D44" si="6">SUM(D40:D43)</f>
        <v>209026.85</v>
      </c>
      <c r="E44" s="83">
        <f>IF(ISERROR(ВводДанных!E40/ВводДанных!F40),"",IF(ВводДанных!E40/ВводДанных!F40=0,"",ВводДанных!E40/ВводДанных!F40))</f>
        <v>15.786123908779212</v>
      </c>
      <c r="F44" s="83">
        <f>IF(ISERROR(ВводДанных!F40/ВводДанных!F$48),0,ВводДанных!F40/ВводДанных!F$48)</f>
        <v>3.377180071915858E-5</v>
      </c>
      <c r="G44" s="83">
        <f>IF(ISERROR(ВводДанных!E40/ВводДанных!E$48),0,ВводДанных!E40/ВводДанных!E$48)</f>
        <v>5.5944704901791074E-4</v>
      </c>
      <c r="I44" s="53"/>
    </row>
    <row r="45" spans="1:9" x14ac:dyDescent="0.25">
      <c r="A45" s="53"/>
      <c r="C45" s="33" t="s">
        <v>41</v>
      </c>
      <c r="D45" s="63"/>
      <c r="E45" s="63"/>
      <c r="F45" s="69">
        <f>IF(ISERROR(ВводДанных!F41/ВводДанных!F$48),0,ВводДанных!F41/ВводДанных!F$48)</f>
        <v>0</v>
      </c>
      <c r="G45" s="70">
        <f>IF(ISERROR(ВводДанных!E41/ВводДанных!E$48),0,ВводДанных!E41/ВводДанных!E$48)</f>
        <v>0</v>
      </c>
      <c r="I45" s="53"/>
    </row>
    <row r="46" spans="1:9" x14ac:dyDescent="0.25">
      <c r="A46" s="53"/>
      <c r="C46" s="23" t="s">
        <v>36</v>
      </c>
      <c r="D46" s="76">
        <f>ВводДанных!E42-ВводДанных!F42</f>
        <v>4876.84</v>
      </c>
      <c r="E46" s="94" t="str">
        <f>IF(ISERROR(ВводДанных!E42/ВводДанных!F42),"",IF(ВводДанных!E42/ВводДанных!F42=0,"",ВводДанных!E42/ВводДанных!F42))</f>
        <v/>
      </c>
      <c r="F46" s="90">
        <f>IF(ISERROR(ВводДанных!F42/ВводДанных!F$48),0,ВводДанных!F42/ВводДанных!F$48)</f>
        <v>0</v>
      </c>
      <c r="G46" s="94">
        <f>IF(ISERROR(ВводДанных!E42/ВводДанных!E$48),0,ВводДанных!E42/ВводДанных!E$48)</f>
        <v>1.2225714588200687E-5</v>
      </c>
      <c r="I46" s="53"/>
    </row>
    <row r="47" spans="1:9" x14ac:dyDescent="0.25">
      <c r="A47" s="53"/>
      <c r="C47" s="23" t="s">
        <v>42</v>
      </c>
      <c r="D47" s="74">
        <f>ВводДанных!E43-ВводДанных!F43</f>
        <v>-1881472.1400000006</v>
      </c>
      <c r="E47" s="89">
        <f>IF(ISERROR(ВводДанных!E43/ВводДанных!F43),"",IF(ВводДанных!E43/ВводДанных!F43=0,"",ВводДанных!E43/ВводДанных!F43))</f>
        <v>0.86544483773625058</v>
      </c>
      <c r="F47" s="88">
        <f>IF(ISERROR(ВводДанных!F43/ВводДанных!F$48),0,ВводДанных!F43/ВводДанных!F$48)</f>
        <v>3.3404418108080078E-2</v>
      </c>
      <c r="G47" s="89">
        <f>IF(ISERROR(ВводДанных!E43/ВводДанных!E$48),0,ВводДанных!E43/ВводДанных!E$48)</f>
        <v>3.0336995333782691E-2</v>
      </c>
      <c r="I47" s="53"/>
    </row>
    <row r="48" spans="1:9" x14ac:dyDescent="0.25">
      <c r="A48" s="53"/>
      <c r="C48" s="23" t="s">
        <v>43</v>
      </c>
      <c r="D48" s="74">
        <f>ВводДанных!E44-ВводДанных!F44</f>
        <v>-335519.67000000004</v>
      </c>
      <c r="E48" s="89">
        <f>IF(ISERROR(ВводДанных!E44/ВводДанных!F44),"",IF(ВводДанных!E44/ВводДанных!F44=0,"",ВводДанных!E44/ВводДанных!F44))</f>
        <v>0.28979245840639783</v>
      </c>
      <c r="F48" s="88">
        <f>IF(ISERROR(ВводДанных!F44/ВводДанных!F$48),0,ВводДанных!F44/ВводДанных!F$48)</f>
        <v>1.1285977747141915E-3</v>
      </c>
      <c r="G48" s="89">
        <f>IF(ISERROR(ВводДанных!E44/ВводДанных!E$48),0,ВводДанных!E44/ВводДанных!E$48)</f>
        <v>3.4320652093462224E-4</v>
      </c>
      <c r="I48" s="53"/>
    </row>
    <row r="49" spans="1:9" x14ac:dyDescent="0.25">
      <c r="A49" s="53"/>
      <c r="C49" s="23" t="s">
        <v>38</v>
      </c>
      <c r="D49" s="74">
        <f>ВводДанных!E45-ВводДанных!F45</f>
        <v>0</v>
      </c>
      <c r="E49" s="89" t="str">
        <f>IF(ISERROR(ВводДанных!E45/ВводДанных!F45),"",IF(ВводДанных!E45/ВводДанных!F45=0,"",ВводДанных!E45/ВводДанных!F45))</f>
        <v/>
      </c>
      <c r="F49" s="88">
        <f>IF(ISERROR(ВводДанных!F45/ВводДанных!F$48),0,ВводДанных!F45/ВводДанных!F$48)</f>
        <v>0</v>
      </c>
      <c r="G49" s="89">
        <f>IF(ISERROR(ВводДанных!E45/ВводДанных!E$48),0,ВводДанных!E45/ВводДанных!E$48)</f>
        <v>0</v>
      </c>
      <c r="I49" s="53"/>
    </row>
    <row r="50" spans="1:9" x14ac:dyDescent="0.25">
      <c r="A50" s="53"/>
      <c r="C50" s="23" t="s">
        <v>39</v>
      </c>
      <c r="D50" s="82">
        <f>ВводДанных!E46-ВводДанных!F46</f>
        <v>0</v>
      </c>
      <c r="E50" s="97" t="str">
        <f>IF(ISERROR(ВводДанных!E46/ВводДанных!F46),"",IF(ВводДанных!E46/ВводДанных!F46=0,"",ВводДанных!E46/ВводДанных!F46))</f>
        <v/>
      </c>
      <c r="F50" s="93">
        <f>IF(ISERROR(ВводДанных!F46/ВводДанных!F$48),0,ВводДанных!F46/ВводДанных!F$48)</f>
        <v>0</v>
      </c>
      <c r="G50" s="97">
        <f>IF(ISERROR(ВводДанных!E46/ВводДанных!E$48),0,ВводДанных!E46/ВводДанных!E$48)</f>
        <v>0</v>
      </c>
      <c r="I50" s="53"/>
    </row>
    <row r="51" spans="1:9" x14ac:dyDescent="0.25">
      <c r="A51" s="53"/>
      <c r="C51" s="58" t="s">
        <v>44</v>
      </c>
      <c r="D51" s="64">
        <f t="shared" ref="D51" si="7">SUM(D46:D50)</f>
        <v>-2212114.9700000007</v>
      </c>
      <c r="E51" s="83">
        <f>IF(ISERROR(ВводДанных!E47/ВводДанных!F47),"",IF(ВводДанных!E47/ВводДанных!F47=0,"",ВводДанных!E47/ВводДанных!F47))</f>
        <v>0.84696891066858537</v>
      </c>
      <c r="F51" s="83">
        <f>IF(ISERROR(ВводДанных!F47/ВводДанных!F$48),0,ВводДанных!F47/ВводДанных!F$48)</f>
        <v>3.4533015882794275E-2</v>
      </c>
      <c r="G51" s="83">
        <f>IF(ISERROR(ВводДанных!E47/ВводДанных!E$48),0,ВводДанных!E47/ВводДанных!E$48)</f>
        <v>3.0692427569305514E-2</v>
      </c>
      <c r="I51" s="53"/>
    </row>
    <row r="52" spans="1:9" x14ac:dyDescent="0.25">
      <c r="A52" s="53"/>
      <c r="C52" s="61" t="s">
        <v>25</v>
      </c>
      <c r="D52" s="65">
        <f t="shared" ref="D52" si="8">SUM(D38,D44,D51)</f>
        <v>-19694298.469999991</v>
      </c>
      <c r="E52" s="84">
        <f>IF(ISERROR(ВводДанных!E48/ВводДанных!F48),"",IF(ВводДанных!E48/ВводДанных!F48=0,"",ВводДанных!E48/ВводДанных!F48))</f>
        <v>0.95295136816097181</v>
      </c>
      <c r="F52" s="84">
        <f>IF(ISERROR(ВводДанных!F48/ВводДанных!F$48),0,ВводДанных!F48/ВводДанных!F$48)</f>
        <v>1</v>
      </c>
      <c r="G52" s="84">
        <f>IF(ISERROR(ВводДанных!E48/ВводДанных!E$48),0,ВводДанных!E48/ВводДанных!E$48)</f>
        <v>1</v>
      </c>
      <c r="I52" s="53"/>
    </row>
    <row r="53" spans="1:9" x14ac:dyDescent="0.25">
      <c r="A53" s="53"/>
      <c r="I53" s="53"/>
    </row>
    <row r="54" spans="1:9" x14ac:dyDescent="0.25">
      <c r="A54" s="53"/>
      <c r="B54" s="53"/>
      <c r="C54" s="53"/>
      <c r="D54" s="53"/>
      <c r="E54" s="53"/>
      <c r="F54" s="53"/>
      <c r="G54" s="53"/>
      <c r="H54" s="53"/>
      <c r="I54" s="53"/>
    </row>
    <row r="56" spans="1:9" s="17" customFormat="1" ht="18.75" x14ac:dyDescent="0.3">
      <c r="A56" s="52"/>
      <c r="B56" s="52" t="s">
        <v>93</v>
      </c>
      <c r="C56" s="52"/>
      <c r="D56" s="52"/>
      <c r="E56" s="52"/>
      <c r="F56" s="52"/>
      <c r="G56" s="52"/>
      <c r="H56" s="52"/>
      <c r="I56" s="52"/>
    </row>
    <row r="57" spans="1:9" x14ac:dyDescent="0.25">
      <c r="A57" s="53"/>
      <c r="I57" s="53"/>
    </row>
    <row r="58" spans="1:9" x14ac:dyDescent="0.25">
      <c r="A58" s="53"/>
      <c r="C58" s="119" t="s">
        <v>2</v>
      </c>
      <c r="D58" s="122" t="s">
        <v>75</v>
      </c>
      <c r="E58" s="122"/>
      <c r="I58" s="53"/>
    </row>
    <row r="59" spans="1:9" s="56" customFormat="1" ht="51" customHeight="1" x14ac:dyDescent="0.25">
      <c r="A59" s="98"/>
      <c r="C59" s="120"/>
      <c r="D59" s="136" t="str">
        <f>"Абсолютное изменение в "&amp;Меню!$N$8&amp;", тыс. руб."</f>
        <v>Абсолютное изменение в 2013г., тыс. руб.</v>
      </c>
      <c r="E59" s="136" t="str">
        <f>"Относительное изменение в "&amp;Меню!$N$8&amp;", %"</f>
        <v>Относительное изменение в 2013г., %</v>
      </c>
      <c r="I59" s="98"/>
    </row>
    <row r="60" spans="1:9" s="109" customFormat="1" ht="11.25" x14ac:dyDescent="0.2">
      <c r="A60" s="108"/>
      <c r="C60" s="107">
        <v>1</v>
      </c>
      <c r="D60" s="107">
        <f t="shared" ref="D60:E60" si="9">C60+1</f>
        <v>2</v>
      </c>
      <c r="E60" s="107">
        <f t="shared" si="9"/>
        <v>3</v>
      </c>
      <c r="I60" s="108"/>
    </row>
    <row r="61" spans="1:9" x14ac:dyDescent="0.25">
      <c r="A61" s="98"/>
      <c r="C61" s="20" t="s">
        <v>46</v>
      </c>
      <c r="D61" s="76">
        <f>ВводДанных!E55-ВводДанных!F55</f>
        <v>26408505.25</v>
      </c>
      <c r="E61" s="89">
        <f>IF(ISERROR(ВводДанных!E55/ВводДанных!F55),"",IF(ВводДанных!E55/ВводДанных!F55=0,"",ВводДанных!E55/ВводДанных!F55))</f>
        <v>1.0799093116659797</v>
      </c>
      <c r="I61" s="98"/>
    </row>
    <row r="62" spans="1:9" x14ac:dyDescent="0.25">
      <c r="A62" s="98"/>
      <c r="C62" s="20" t="s">
        <v>47</v>
      </c>
      <c r="D62" s="78">
        <f>ВводДанных!E56-ВводДанных!F56</f>
        <v>16845133.879999995</v>
      </c>
      <c r="E62" s="95">
        <f>IF(ISERROR(ВводДанных!E56/ВводДанных!F56),"",IF(ВводДанных!E56/ВводДанных!F56=0,"",ВводДанных!E56/ВводДанных!F56))</f>
        <v>1.0968155546036955</v>
      </c>
      <c r="I62" s="98"/>
    </row>
    <row r="63" spans="1:9" x14ac:dyDescent="0.25">
      <c r="A63" s="98"/>
      <c r="C63" s="37" t="s">
        <v>48</v>
      </c>
      <c r="D63" s="137">
        <f>ВводДанных!E57-ВводДанных!F57</f>
        <v>9563371.3700000048</v>
      </c>
      <c r="E63" s="83">
        <f>IF(ISERROR(ВводДанных!E57/ВводДанных!F57),"",IF(ВводДанных!E57/ВводДанных!F57=0,"",ВводДанных!E57/ВводДанных!F57))</f>
        <v>1.0611121268219312</v>
      </c>
      <c r="I63" s="98"/>
    </row>
    <row r="64" spans="1:9" x14ac:dyDescent="0.25">
      <c r="A64" s="98"/>
      <c r="C64" s="20" t="s">
        <v>49</v>
      </c>
      <c r="D64" s="72">
        <f>ВводДанных!E58-ВводДанных!F58</f>
        <v>-1400784</v>
      </c>
      <c r="E64" s="86">
        <f>IF(ISERROR(ВводДанных!E58/ВводДанных!F58),"",IF(ВводДанных!E58/ВводДанных!F58=0,"",ВводДанных!E58/ВводДанных!F58))</f>
        <v>0.91701290438009564</v>
      </c>
      <c r="I64" s="98"/>
    </row>
    <row r="65" spans="1:9" x14ac:dyDescent="0.25">
      <c r="A65" s="98"/>
      <c r="C65" s="20" t="s">
        <v>50</v>
      </c>
      <c r="D65" s="78">
        <f>ВводДанных!E59-ВводДанных!F59</f>
        <v>289493.53999999911</v>
      </c>
      <c r="E65" s="95">
        <f>IF(ISERROR(ВводДанных!E59/ВводДанных!F59),"",IF(ВводДанных!E59/ВводДанных!F59=0,"",ВводДанных!E59/ВводДанных!F59))</f>
        <v>1.012520743593929</v>
      </c>
      <c r="I65" s="98"/>
    </row>
    <row r="66" spans="1:9" x14ac:dyDescent="0.25">
      <c r="A66" s="98"/>
      <c r="C66" s="37" t="s">
        <v>51</v>
      </c>
      <c r="D66" s="137">
        <f>ВводДанных!E60-ВводДанных!F60</f>
        <v>10674661.830000013</v>
      </c>
      <c r="E66" s="83">
        <f>IF(ISERROR(ВводДанных!E60/ВводДанных!F60),"",IF(ВводДанных!E60/ВводДанных!F60=0,"",ВводДанных!E60/ВводДанных!F60))</f>
        <v>1.0916372200374873</v>
      </c>
      <c r="I66" s="98"/>
    </row>
    <row r="67" spans="1:9" x14ac:dyDescent="0.25">
      <c r="A67" s="98"/>
      <c r="C67" s="20" t="s">
        <v>52</v>
      </c>
      <c r="D67" s="72">
        <f>ВводДанных!E61-ВводДанных!F61</f>
        <v>0</v>
      </c>
      <c r="E67" s="86" t="str">
        <f>IF(ISERROR(ВводДанных!E61/ВводДанных!F61),"",IF(ВводДанных!E61/ВводДанных!F61=0,"",ВводДанных!E61/ВводДанных!F61))</f>
        <v/>
      </c>
      <c r="I67" s="98"/>
    </row>
    <row r="68" spans="1:9" x14ac:dyDescent="0.25">
      <c r="A68" s="98"/>
      <c r="C68" s="20" t="s">
        <v>53</v>
      </c>
      <c r="D68" s="74">
        <f>ВводДанных!E62-ВводДанных!F62</f>
        <v>-298179.12999999989</v>
      </c>
      <c r="E68" s="89">
        <f>IF(ISERROR(ВводДанных!E62/ВводДанных!F62),"",IF(ВводДанных!E62/ВводДанных!F62=0,"",ВводДанных!E62/ВводДанных!F62))</f>
        <v>0.88404704224210706</v>
      </c>
      <c r="I68" s="98"/>
    </row>
    <row r="69" spans="1:9" x14ac:dyDescent="0.25">
      <c r="A69" s="98"/>
      <c r="C69" s="20" t="s">
        <v>54</v>
      </c>
      <c r="D69" s="74">
        <f>ВводДанных!E63-ВводДанных!F63</f>
        <v>4876.84</v>
      </c>
      <c r="E69" s="89" t="str">
        <f>IF(ISERROR(ВводДанных!E63/ВводДанных!F63),"",IF(ВводДанных!E63/ВводДанных!F63=0,"",ВводДанных!E63/ВводДанных!F63))</f>
        <v/>
      </c>
      <c r="I69" s="98"/>
    </row>
    <row r="70" spans="1:9" x14ac:dyDescent="0.25">
      <c r="A70" s="98"/>
      <c r="C70" s="20" t="s">
        <v>55</v>
      </c>
      <c r="D70" s="74">
        <f>ВводДанных!E64-ВводДанных!F64</f>
        <v>238539.4700000002</v>
      </c>
      <c r="E70" s="89">
        <f>IF(ISERROR(ВводДанных!E64/ВводДанных!F64),"",IF(ВводДанных!E64/ВводДанных!F64=0,"",ВводДанных!E64/ВводДанных!F64))</f>
        <v>1.2001137934757811</v>
      </c>
      <c r="I70" s="98"/>
    </row>
    <row r="71" spans="1:9" x14ac:dyDescent="0.25">
      <c r="A71" s="98"/>
      <c r="C71" s="20" t="s">
        <v>56</v>
      </c>
      <c r="D71" s="78">
        <f>ВводДанных!E65-ВводДанных!F65</f>
        <v>4148776.53</v>
      </c>
      <c r="E71" s="95">
        <f>IF(ISERROR(ВводДанных!E65/ВводДанных!F65),"",IF(ВводДанных!E65/ВводДанных!F65=0,"",ВводДанных!E65/ВводДанных!F65))</f>
        <v>2.6877979503708032</v>
      </c>
      <c r="I71" s="98"/>
    </row>
    <row r="72" spans="1:9" x14ac:dyDescent="0.25">
      <c r="A72" s="98"/>
      <c r="C72" s="37" t="s">
        <v>57</v>
      </c>
      <c r="D72" s="137">
        <f>ВводДанных!E66-ВводДанных!F66</f>
        <v>6461368.8000000119</v>
      </c>
      <c r="E72" s="83">
        <f>IF(ISERROR(ВводДанных!E66/ВводДанных!F66),"",IF(ВводДанных!E66/ВводДанных!F66=0,"",ВводДанных!E66/ВводДанных!F66))</f>
        <v>1.0548532405748507</v>
      </c>
      <c r="I72" s="98"/>
    </row>
    <row r="73" spans="1:9" x14ac:dyDescent="0.25">
      <c r="A73" s="98"/>
      <c r="C73" s="20" t="s">
        <v>58</v>
      </c>
      <c r="D73" s="72">
        <f>ВводДанных!E67-ВводДанных!F67</f>
        <v>-2692273.7600000016</v>
      </c>
      <c r="E73" s="86">
        <f>IF(ISERROR(ВводДанных!E67/ВводДанных!F67),"",IF(ВводДанных!E67/ВводДанных!F67=0,"",ВводДанных!E67/ВводДанных!F67))</f>
        <v>1.1142791448853979</v>
      </c>
      <c r="I73" s="98"/>
    </row>
    <row r="74" spans="1:9" ht="30" x14ac:dyDescent="0.25">
      <c r="A74" s="98"/>
      <c r="C74" s="20" t="s">
        <v>59</v>
      </c>
      <c r="D74" s="74">
        <f>ВводДанных!E68-ВводДанных!F68</f>
        <v>0</v>
      </c>
      <c r="E74" s="89" t="str">
        <f>IF(ISERROR(ВводДанных!E68/ВводДанных!F68),"",IF(ВводДанных!E68/ВводДанных!F68=0,"",ВводДанных!E68/ВводДанных!F68))</f>
        <v/>
      </c>
      <c r="I74" s="98"/>
    </row>
    <row r="75" spans="1:9" x14ac:dyDescent="0.25">
      <c r="A75" s="98"/>
      <c r="C75" s="20" t="s">
        <v>60</v>
      </c>
      <c r="D75" s="74">
        <f>ВводДанных!E69-ВводДанных!F69</f>
        <v>0</v>
      </c>
      <c r="E75" s="89">
        <f>IF(ISERROR(ВводДанных!E69/ВводДанных!F69),"",IF(ВводДанных!E69/ВводДанных!F69=0,"",ВводДанных!E69/ВводДанных!F69))</f>
        <v>1</v>
      </c>
      <c r="I75" s="98"/>
    </row>
    <row r="76" spans="1:9" x14ac:dyDescent="0.25">
      <c r="A76" s="98"/>
      <c r="C76" s="20" t="s">
        <v>61</v>
      </c>
      <c r="D76" s="74">
        <f>ВводДанных!E70-ВводДанных!F70</f>
        <v>0</v>
      </c>
      <c r="E76" s="89">
        <f>IF(ISERROR(ВводДанных!E70/ВводДанных!F70),"",IF(ВводДанных!E70/ВводДанных!F70=0,"",ВводДанных!E70/ВводДанных!F70))</f>
        <v>1</v>
      </c>
      <c r="I76" s="98"/>
    </row>
    <row r="77" spans="1:9" x14ac:dyDescent="0.25">
      <c r="A77" s="98"/>
      <c r="C77" s="20" t="s">
        <v>62</v>
      </c>
      <c r="D77" s="82">
        <f>ВводДанных!E71-ВводДанных!F71</f>
        <v>0</v>
      </c>
      <c r="E77" s="95" t="str">
        <f>IF(ISERROR(ВводДанных!E71/ВводДанных!F71),"",IF(ВводДанных!E71/ВводДанных!F71=0,"",ВводДанных!E71/ВводДанных!F71))</f>
        <v/>
      </c>
      <c r="I77" s="98"/>
    </row>
    <row r="78" spans="1:9" x14ac:dyDescent="0.25">
      <c r="A78" s="98"/>
      <c r="C78" s="40" t="s">
        <v>63</v>
      </c>
      <c r="D78" s="65">
        <f>ВводДанных!E72-ВводДанных!F72</f>
        <v>-43348404.180000007</v>
      </c>
      <c r="E78" s="84">
        <f>IF(ISERROR(ВводДанных!E72/ВводДанных!F72),"",IF(ВводДанных!E72/ВводДанных!F72=0,"",ВводДанных!E72/ВводДанных!F72))</f>
        <v>0.71494878497398517</v>
      </c>
      <c r="I78" s="98"/>
    </row>
    <row r="79" spans="1:9" x14ac:dyDescent="0.25">
      <c r="A79" s="98"/>
      <c r="I79" s="98"/>
    </row>
    <row r="80" spans="1:9" x14ac:dyDescent="0.25">
      <c r="A80" s="53"/>
      <c r="B80" s="53"/>
      <c r="C80" s="53"/>
      <c r="D80" s="53"/>
      <c r="E80" s="53"/>
      <c r="F80" s="53"/>
      <c r="G80" s="53"/>
      <c r="H80" s="53"/>
      <c r="I80" s="53"/>
    </row>
  </sheetData>
  <mergeCells count="8">
    <mergeCell ref="F3:G3"/>
    <mergeCell ref="F4:G4"/>
    <mergeCell ref="D4:D5"/>
    <mergeCell ref="E4:E5"/>
    <mergeCell ref="C58:C59"/>
    <mergeCell ref="D58:E58"/>
    <mergeCell ref="C3:C5"/>
    <mergeCell ref="D3:E3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74" fitToHeight="2" orientation="landscape" r:id="rId1"/>
  <rowBreaks count="2" manualBreakCount="2">
    <brk id="28" max="13" man="1"/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Меню</vt:lpstr>
      <vt:lpstr>ВводДанных</vt:lpstr>
      <vt:lpstr>3 периода</vt:lpstr>
      <vt:lpstr>1 период</vt:lpstr>
      <vt:lpstr>Balance</vt:lpstr>
      <vt:lpstr>Otchet</vt:lpstr>
      <vt:lpstr>Strukt1</vt:lpstr>
      <vt:lpstr>Strukt2</vt:lpstr>
      <vt:lpstr>'1 период'!Область_печати</vt:lpstr>
      <vt:lpstr>'3 периода'!Область_печати</vt:lpstr>
      <vt:lpstr>ВводДанных!Область_печати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Nplan</dc:creator>
  <cp:lastModifiedBy>Nplan</cp:lastModifiedBy>
  <cp:lastPrinted>2014-12-24T17:20:07Z</cp:lastPrinted>
  <dcterms:created xsi:type="dcterms:W3CDTF">2014-12-24T06:58:03Z</dcterms:created>
  <dcterms:modified xsi:type="dcterms:W3CDTF">2014-12-25T06:40:24Z</dcterms:modified>
</cp:coreProperties>
</file>