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<sst xmlns="http://schemas.openxmlformats.org/spreadsheetml/2006/main" count="66" uniqueCount="49">
  <si>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Чистая прибыль на рубль заработной платы, руб.</t>
  </si>
  <si>
    <t>Прибыль на рубль заработной платы, руб.</t>
  </si>
  <si>
    <t>Выручка на один рубль заработной платы, руб.</t>
  </si>
  <si>
    <t>Фонд заработной платы</t>
  </si>
  <si>
    <t>Чистая прибыль</t>
  </si>
  <si>
    <t>Прибыль от продаж</t>
  </si>
  <si>
    <t>Выручка</t>
  </si>
  <si>
    <t>Динамика,%</t>
  </si>
  <si>
    <t>Отклонение, тыс. руб.</t>
  </si>
  <si>
    <t>Факт, тыс. руб.</t>
  </si>
  <si>
    <t>План, тыс. руб.</t>
  </si>
  <si>
    <t>Показатели</t>
  </si>
  <si>
    <t>Экономия (перерасход) фонда оплаты в связи с изменением соотношения между темпами роста производительности труда и его оплаты: Э = ФЗПф*((Iзп-Iвп)/Iзп)</t>
  </si>
  <si>
    <t>Коэффициент опережения: Ко = Iвп/Iзп</t>
  </si>
  <si>
    <t>выпуск продукции, ед.</t>
  </si>
  <si>
    <t>Индекс роста годовой выработки: Iвп = ВПф/ВПп</t>
  </si>
  <si>
    <t>факт</t>
  </si>
  <si>
    <t>план</t>
  </si>
  <si>
    <t>Индекс заработной платы: Iзп = СЗПф/СЗПп</t>
  </si>
  <si>
    <t>Анализ эффективности использования фонда заработной платы</t>
  </si>
  <si>
    <t>9. Среднечасовая заработная плата одного работника, руб.</t>
  </si>
  <si>
    <t>8. Среднедневная заработная плата одного работника, руб.</t>
  </si>
  <si>
    <t>7. Продолжительность рабочего дня, час</t>
  </si>
  <si>
    <t>6. Продолжительность рабочего года, дней</t>
  </si>
  <si>
    <t>5. Количество человеко-часов, отработанных всеми работниками</t>
  </si>
  <si>
    <t>4. Количество рабочих дней, отработанных всеми работниками</t>
  </si>
  <si>
    <t xml:space="preserve"> - ИТР и служащие</t>
  </si>
  <si>
    <t xml:space="preserve"> - рабочие</t>
  </si>
  <si>
    <t>3. Среднемесячная заработная плата, руб.</t>
  </si>
  <si>
    <t>2. Среднесписочная численность персонала, чел.</t>
  </si>
  <si>
    <t>1. Фонд оплаты труда, всего</t>
  </si>
  <si>
    <t>Таблица 2. Анализ среднегодовой заработной платы</t>
  </si>
  <si>
    <t>4. Относительное отклонение фонда оплаты труда</t>
  </si>
  <si>
    <t>3.1. Коэффициент выполнения плана по продаже продукции и оказанию услуг</t>
  </si>
  <si>
    <t>3. Объем производства продукции</t>
  </si>
  <si>
    <t>1.4. Оплата труда служащих и ИТР</t>
  </si>
  <si>
    <t xml:space="preserve"> - постоянная часть</t>
  </si>
  <si>
    <t xml:space="preserve"> - переменная часть</t>
  </si>
  <si>
    <t>1.3. Отпускные рабочих</t>
  </si>
  <si>
    <t>1.2. Оплата труда рабочих (без учета отпускных)</t>
  </si>
  <si>
    <t>1.1. Удельный вес в общем фонде заработной платы, %</t>
  </si>
  <si>
    <t>Отклонение</t>
  </si>
  <si>
    <t>Факт</t>
  </si>
  <si>
    <t>План</t>
  </si>
  <si>
    <t>ячейки с формулами</t>
  </si>
  <si>
    <t>Фонд оплаты труда, тыс. руб.</t>
  </si>
  <si>
    <t>Виды оплаты</t>
  </si>
  <si>
    <t>ячейки с данными</t>
  </si>
  <si>
    <t>Таблица 1. Состав фонда заработной платы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</si>
</sst>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%"/>
    <numFmt numFmtId="166" formatCode="#,##0.00_ ;[Red]\-#,##0.0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33" borderId="10" xfId="55" applyNumberFormat="1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164" fontId="0" fillId="31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165" fontId="0" fillId="0" borderId="0" xfId="0" applyNumberFormat="1" applyFont="1" applyAlignment="1">
      <alignment/>
    </xf>
    <xf numFmtId="165" fontId="0" fillId="0" borderId="0" xfId="55" applyNumberFormat="1" applyFont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166" fontId="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8" fillId="33" borderId="10" xfId="0" applyFont="1" applyFill="1" applyBorder="1" applyAlignment="1">
      <alignment/>
    </xf>
    <xf numFmtId="0" fontId="18" fillId="31" borderId="10" xfId="0" applyFont="1" applyFill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2"/>
  <sheetViews>
    <sheetView tabSelected="1" zoomScale="110" zoomScaleNormal="110" zoomScalePageLayoutView="0" workbookViewId="0" topLeftCell="A1">
      <selection activeCell="H1" sqref="H1:I2"/>
    </sheetView>
  </sheetViews>
  <sheetFormatPr defaultColWidth="9.140625" defaultRowHeight="15"/>
  <cols>
    <col min="1" max="1" width="1.7109375" style="1" customWidth="1"/>
    <col min="2" max="2" width="53.7109375" style="1" customWidth="1"/>
    <col min="3" max="6" width="10.7109375" style="1" customWidth="1"/>
    <col min="7" max="16384" width="9.140625" style="1" customWidth="1"/>
  </cols>
  <sheetData>
    <row r="1" spans="2:9" s="1" customFormat="1" ht="15">
      <c r="B1" s="24" t="s">
        <v>48</v>
      </c>
      <c r="H1" s="23"/>
      <c r="I1" s="21" t="s">
        <v>47</v>
      </c>
    </row>
    <row r="2" spans="2:9" s="1" customFormat="1" ht="15">
      <c r="B2" s="20" t="s">
        <v>46</v>
      </c>
      <c r="C2" s="20" t="s">
        <v>45</v>
      </c>
      <c r="D2" s="20"/>
      <c r="E2" s="20"/>
      <c r="H2" s="22"/>
      <c r="I2" s="21" t="s">
        <v>44</v>
      </c>
    </row>
    <row r="3" spans="2:5" s="1" customFormat="1" ht="30">
      <c r="B3" s="20"/>
      <c r="C3" s="7" t="s">
        <v>43</v>
      </c>
      <c r="D3" s="7" t="s">
        <v>42</v>
      </c>
      <c r="E3" s="7" t="s">
        <v>41</v>
      </c>
    </row>
    <row r="4" spans="2:7" s="1" customFormat="1" ht="15">
      <c r="B4" s="5" t="s">
        <v>30</v>
      </c>
      <c r="C4" s="4">
        <f>C10+C13+C16</f>
        <v>65977</v>
      </c>
      <c r="D4" s="4">
        <f>D10+D13+D16</f>
        <v>68079.7</v>
      </c>
      <c r="E4" s="4">
        <f>E10+E13+E16</f>
        <v>2102.7000000000016</v>
      </c>
      <c r="G4" s="12">
        <f>E4/C4</f>
        <v>0.031870197189929846</v>
      </c>
    </row>
    <row r="5" spans="2:5" s="1" customFormat="1" ht="15">
      <c r="B5" s="5" t="s">
        <v>37</v>
      </c>
      <c r="C5" s="4">
        <f>C11+C14</f>
        <v>56566.15855884957</v>
      </c>
      <c r="D5" s="4">
        <f>D11+D14</f>
        <v>58680.97105227054</v>
      </c>
      <c r="E5" s="4">
        <f>E11+E14</f>
        <v>2114.8124934209736</v>
      </c>
    </row>
    <row r="6" spans="2:5" s="1" customFormat="1" ht="15">
      <c r="B6" s="5" t="s">
        <v>36</v>
      </c>
      <c r="C6" s="4">
        <f>C12+C15+C16</f>
        <v>9410.841441150427</v>
      </c>
      <c r="D6" s="4">
        <f>D12+D15+D16</f>
        <v>9398.728947729456</v>
      </c>
      <c r="E6" s="4">
        <f>E12+E15+E16</f>
        <v>-12.11249342097176</v>
      </c>
    </row>
    <row r="7" spans="2:5" s="1" customFormat="1" ht="15">
      <c r="B7" s="19" t="s">
        <v>40</v>
      </c>
      <c r="C7" s="15"/>
      <c r="D7" s="15"/>
      <c r="E7" s="15"/>
    </row>
    <row r="8" spans="2:5" s="1" customFormat="1" ht="15">
      <c r="B8" s="5" t="s">
        <v>37</v>
      </c>
      <c r="C8" s="4">
        <f>C5/$C$4*100</f>
        <v>85.73617860595294</v>
      </c>
      <c r="D8" s="4">
        <f>D5/$C$4*100</f>
        <v>88.94155698541998</v>
      </c>
      <c r="E8" s="4">
        <f>D8-C8</f>
        <v>3.205378379467035</v>
      </c>
    </row>
    <row r="9" spans="2:5" s="1" customFormat="1" ht="15">
      <c r="B9" s="5" t="s">
        <v>36</v>
      </c>
      <c r="C9" s="4">
        <f>C6/$C$4*100</f>
        <v>14.263821394047058</v>
      </c>
      <c r="D9" s="4">
        <f>D6/$C$4*100</f>
        <v>14.245462733572998</v>
      </c>
      <c r="E9" s="4">
        <f>D9-C9</f>
        <v>-0.01835866047406043</v>
      </c>
    </row>
    <row r="10" spans="2:5" s="1" customFormat="1" ht="15">
      <c r="B10" s="5" t="s">
        <v>39</v>
      </c>
      <c r="C10" s="4">
        <f>SUM(C11:C12)</f>
        <v>52627.4</v>
      </c>
      <c r="D10" s="4">
        <f>SUM(D11:D12)</f>
        <v>54667.5</v>
      </c>
      <c r="E10" s="4">
        <f>SUM(E11:E12)</f>
        <v>2040.1000000000015</v>
      </c>
    </row>
    <row r="11" spans="2:5" s="1" customFormat="1" ht="15">
      <c r="B11" s="5" t="s">
        <v>37</v>
      </c>
      <c r="C11" s="6">
        <v>51582.6</v>
      </c>
      <c r="D11" s="6">
        <v>53610</v>
      </c>
      <c r="E11" s="4">
        <f>D11-C11</f>
        <v>2027.4000000000015</v>
      </c>
    </row>
    <row r="12" spans="2:5" s="1" customFormat="1" ht="15">
      <c r="B12" s="5" t="s">
        <v>36</v>
      </c>
      <c r="C12" s="6">
        <v>1044.8</v>
      </c>
      <c r="D12" s="6">
        <v>1057.5</v>
      </c>
      <c r="E12" s="4">
        <f>D12-C12</f>
        <v>12.700000000000045</v>
      </c>
    </row>
    <row r="13" spans="2:5" s="1" customFormat="1" ht="15">
      <c r="B13" s="5" t="s">
        <v>38</v>
      </c>
      <c r="C13" s="6">
        <v>5084.5</v>
      </c>
      <c r="D13" s="6">
        <v>5171</v>
      </c>
      <c r="E13" s="4">
        <f>D13-C13</f>
        <v>86.5</v>
      </c>
    </row>
    <row r="14" spans="2:5" s="1" customFormat="1" ht="15">
      <c r="B14" s="5" t="s">
        <v>37</v>
      </c>
      <c r="C14" s="4">
        <f>C11/C10*C13</f>
        <v>4983.558558849572</v>
      </c>
      <c r="D14" s="4">
        <f>D11/D10*D13</f>
        <v>5070.9710522705445</v>
      </c>
      <c r="E14" s="4">
        <f>D14-C14</f>
        <v>87.41249342097217</v>
      </c>
    </row>
    <row r="15" spans="2:5" s="1" customFormat="1" ht="15">
      <c r="B15" s="5" t="s">
        <v>36</v>
      </c>
      <c r="C15" s="4">
        <f>C13-C14</f>
        <v>100.94144115042764</v>
      </c>
      <c r="D15" s="4">
        <f>D13-D14</f>
        <v>100.02894772945547</v>
      </c>
      <c r="E15" s="4">
        <f>D15-C15</f>
        <v>-0.9124934209721687</v>
      </c>
    </row>
    <row r="16" spans="2:5" s="1" customFormat="1" ht="15">
      <c r="B16" s="5" t="s">
        <v>35</v>
      </c>
      <c r="C16" s="6">
        <v>8265.1</v>
      </c>
      <c r="D16" s="6">
        <v>8241.2</v>
      </c>
      <c r="E16" s="4">
        <f>D16-C16</f>
        <v>-23.899999999999636</v>
      </c>
    </row>
    <row r="17" spans="2:5" s="1" customFormat="1" ht="15">
      <c r="B17" s="5" t="s">
        <v>29</v>
      </c>
      <c r="C17" s="6">
        <v>110</v>
      </c>
      <c r="D17" s="6">
        <v>112</v>
      </c>
      <c r="E17" s="4">
        <f>D17-C17</f>
        <v>2</v>
      </c>
    </row>
    <row r="18" spans="2:5" s="1" customFormat="1" ht="15">
      <c r="B18" s="5" t="s">
        <v>27</v>
      </c>
      <c r="C18" s="6">
        <v>95</v>
      </c>
      <c r="D18" s="6">
        <v>97</v>
      </c>
      <c r="E18" s="4">
        <f>D18-C18</f>
        <v>2</v>
      </c>
    </row>
    <row r="19" spans="2:5" s="1" customFormat="1" ht="15">
      <c r="B19" s="5" t="s">
        <v>26</v>
      </c>
      <c r="C19" s="6">
        <v>15</v>
      </c>
      <c r="D19" s="6">
        <v>15</v>
      </c>
      <c r="E19" s="4">
        <f>D19-C19</f>
        <v>0</v>
      </c>
    </row>
    <row r="20" spans="2:7" s="1" customFormat="1" ht="15">
      <c r="B20" s="5" t="s">
        <v>34</v>
      </c>
      <c r="C20" s="6">
        <v>143800</v>
      </c>
      <c r="D20" s="6">
        <v>150549</v>
      </c>
      <c r="E20" s="4">
        <f>D20-C20</f>
        <v>6749</v>
      </c>
      <c r="G20" s="12"/>
    </row>
    <row r="21" spans="2:9" s="1" customFormat="1" ht="30">
      <c r="B21" s="17" t="s">
        <v>33</v>
      </c>
      <c r="C21" s="18">
        <f>D20/C20</f>
        <v>1.0469332406119611</v>
      </c>
      <c r="D21" s="15"/>
      <c r="E21" s="15"/>
      <c r="H21" s="2"/>
      <c r="I21" s="2"/>
    </row>
    <row r="22" spans="2:5" s="1" customFormat="1" ht="15">
      <c r="B22" s="17" t="s">
        <v>32</v>
      </c>
      <c r="C22" s="16"/>
      <c r="D22" s="15"/>
      <c r="E22" s="4">
        <f>D4-(C5*C21+C6)</f>
        <v>-552.1331301368336</v>
      </c>
    </row>
    <row r="25" spans="2:5" s="1" customFormat="1" ht="15">
      <c r="B25" s="14" t="s">
        <v>31</v>
      </c>
      <c r="C25" s="12"/>
      <c r="D25" s="12"/>
      <c r="E25" s="11"/>
    </row>
    <row r="26" spans="2:6" s="1" customFormat="1" ht="45">
      <c r="B26" s="7" t="s">
        <v>11</v>
      </c>
      <c r="C26" s="7" t="s">
        <v>10</v>
      </c>
      <c r="D26" s="7" t="s">
        <v>9</v>
      </c>
      <c r="E26" s="7" t="s">
        <v>8</v>
      </c>
      <c r="F26" s="7" t="s">
        <v>7</v>
      </c>
    </row>
    <row r="27" spans="2:6" s="1" customFormat="1" ht="15">
      <c r="B27" s="5" t="s">
        <v>30</v>
      </c>
      <c r="C27" s="4">
        <f>C4</f>
        <v>65977</v>
      </c>
      <c r="D27" s="4">
        <f>D4</f>
        <v>68079.7</v>
      </c>
      <c r="E27" s="4">
        <f>D27-C27</f>
        <v>2102.699999999997</v>
      </c>
      <c r="F27" s="3">
        <f>D27/C27</f>
        <v>1.0318701971899298</v>
      </c>
    </row>
    <row r="28" spans="2:6" s="1" customFormat="1" ht="15">
      <c r="B28" s="5" t="s">
        <v>29</v>
      </c>
      <c r="C28" s="4">
        <f>C17</f>
        <v>110</v>
      </c>
      <c r="D28" s="4">
        <f>D17</f>
        <v>112</v>
      </c>
      <c r="E28" s="4">
        <f>D28-C28</f>
        <v>2</v>
      </c>
      <c r="F28" s="3">
        <f>D28/C28</f>
        <v>1.018181818181818</v>
      </c>
    </row>
    <row r="29" spans="2:6" s="1" customFormat="1" ht="15">
      <c r="B29" s="5" t="s">
        <v>27</v>
      </c>
      <c r="C29" s="4">
        <f>C18</f>
        <v>95</v>
      </c>
      <c r="D29" s="4">
        <f>D18</f>
        <v>97</v>
      </c>
      <c r="E29" s="4">
        <f>D29-C29</f>
        <v>2</v>
      </c>
      <c r="F29" s="3">
        <f>D29/C29</f>
        <v>1.0210526315789474</v>
      </c>
    </row>
    <row r="30" spans="2:6" s="1" customFormat="1" ht="15">
      <c r="B30" s="5" t="s">
        <v>26</v>
      </c>
      <c r="C30" s="4">
        <f>C19</f>
        <v>15</v>
      </c>
      <c r="D30" s="4">
        <f>D19</f>
        <v>15</v>
      </c>
      <c r="E30" s="4">
        <f>D30-C30</f>
        <v>0</v>
      </c>
      <c r="F30" s="3">
        <f>D30/C30</f>
        <v>1</v>
      </c>
    </row>
    <row r="31" spans="2:6" s="1" customFormat="1" ht="15">
      <c r="B31" s="5" t="s">
        <v>28</v>
      </c>
      <c r="C31" s="4">
        <f>C27/C28/12*1000</f>
        <v>49982.57575757575</v>
      </c>
      <c r="D31" s="4">
        <f>D27/D28/12*1000</f>
        <v>50654.53869047618</v>
      </c>
      <c r="E31" s="4">
        <f>D31-C31</f>
        <v>671.962932900431</v>
      </c>
      <c r="F31" s="3">
        <f>D31/C31</f>
        <v>1.013443943668681</v>
      </c>
    </row>
    <row r="32" spans="2:6" s="1" customFormat="1" ht="15">
      <c r="B32" s="5" t="s">
        <v>27</v>
      </c>
      <c r="C32" s="4">
        <f>(C10+C13)/C29/12*1000</f>
        <v>50624.47368421053</v>
      </c>
      <c r="D32" s="4">
        <f>(D10+D13)/D29/12*1000</f>
        <v>51407.646048109964</v>
      </c>
      <c r="E32" s="4">
        <f>D32-C32</f>
        <v>783.1723638994372</v>
      </c>
      <c r="F32" s="3">
        <f>D32/C32</f>
        <v>1.015470232219791</v>
      </c>
    </row>
    <row r="33" spans="2:6" s="1" customFormat="1" ht="15">
      <c r="B33" s="5" t="s">
        <v>26</v>
      </c>
      <c r="C33" s="4">
        <f>C16/C30/12*1000</f>
        <v>45917.22222222222</v>
      </c>
      <c r="D33" s="4">
        <f>D16/D30/12*1000</f>
        <v>45784.44444444445</v>
      </c>
      <c r="E33" s="4">
        <f>D33-C33</f>
        <v>-132.77777777776646</v>
      </c>
      <c r="F33" s="3">
        <f>D33/C33</f>
        <v>0.997108322948301</v>
      </c>
    </row>
    <row r="34" spans="2:6" s="1" customFormat="1" ht="30">
      <c r="B34" s="5" t="s">
        <v>25</v>
      </c>
      <c r="C34" s="6">
        <v>31768</v>
      </c>
      <c r="D34" s="6">
        <v>32538.2</v>
      </c>
      <c r="E34" s="4">
        <f>D34-C34</f>
        <v>770.2000000000007</v>
      </c>
      <c r="F34" s="3">
        <f>D34/C34</f>
        <v>1.0242445227902293</v>
      </c>
    </row>
    <row r="35" spans="2:6" s="1" customFormat="1" ht="30">
      <c r="B35" s="5" t="s">
        <v>24</v>
      </c>
      <c r="C35" s="6">
        <v>244724</v>
      </c>
      <c r="D35" s="6">
        <v>260657.2</v>
      </c>
      <c r="E35" s="4">
        <f>D35-C35</f>
        <v>15933.200000000012</v>
      </c>
      <c r="F35" s="3">
        <f>D35/C35</f>
        <v>1.065106814207025</v>
      </c>
    </row>
    <row r="36" spans="2:6" s="1" customFormat="1" ht="15">
      <c r="B36" s="5" t="s">
        <v>23</v>
      </c>
      <c r="C36" s="4">
        <f>C34/C28</f>
        <v>288.8</v>
      </c>
      <c r="D36" s="4">
        <f>D34/D28</f>
        <v>290.51964285714286</v>
      </c>
      <c r="E36" s="4">
        <f>D36-C36</f>
        <v>1.7196428571428442</v>
      </c>
      <c r="F36" s="3">
        <f>D36/C36</f>
        <v>1.005954442026118</v>
      </c>
    </row>
    <row r="37" spans="2:6" s="1" customFormat="1" ht="15">
      <c r="B37" s="5" t="s">
        <v>22</v>
      </c>
      <c r="C37" s="4">
        <f>C35/C28/C36</f>
        <v>7.7034751951649465</v>
      </c>
      <c r="D37" s="4">
        <f>D35/D28/D36</f>
        <v>8.01080576061368</v>
      </c>
      <c r="E37" s="4">
        <f>D37-C37</f>
        <v>0.3073305654487335</v>
      </c>
      <c r="F37" s="3">
        <f>D37/C37</f>
        <v>1.0398950548502615</v>
      </c>
    </row>
    <row r="38" spans="2:6" s="1" customFormat="1" ht="30">
      <c r="B38" s="5" t="s">
        <v>21</v>
      </c>
      <c r="C38" s="4">
        <f>C27/C34*1000</f>
        <v>2076.838327877109</v>
      </c>
      <c r="D38" s="4">
        <f>D27/D34*1000</f>
        <v>2092.300741897216</v>
      </c>
      <c r="E38" s="4">
        <f>D38-C38</f>
        <v>15.46241402010719</v>
      </c>
      <c r="F38" s="3">
        <f>D38/C38</f>
        <v>1.0074451698105515</v>
      </c>
    </row>
    <row r="39" spans="2:6" s="1" customFormat="1" ht="30">
      <c r="B39" s="5" t="s">
        <v>20</v>
      </c>
      <c r="C39" s="4">
        <f>C27/C35*1000</f>
        <v>269.5975874863111</v>
      </c>
      <c r="D39" s="4">
        <f>D27/D35*1000</f>
        <v>261.18480517706774</v>
      </c>
      <c r="E39" s="4">
        <f>D39-C39</f>
        <v>-8.412782309243369</v>
      </c>
      <c r="F39" s="3">
        <f>D39/C39</f>
        <v>0.9687950386066769</v>
      </c>
    </row>
    <row r="42" spans="2:5" s="1" customFormat="1" ht="15">
      <c r="B42" s="13" t="s">
        <v>19</v>
      </c>
      <c r="C42" s="12"/>
      <c r="D42" s="12"/>
      <c r="E42" s="11"/>
    </row>
    <row r="43" spans="2:7" s="1" customFormat="1" ht="15">
      <c r="B43" s="5" t="s">
        <v>18</v>
      </c>
      <c r="C43" s="3">
        <f>F31</f>
        <v>1.013443943668681</v>
      </c>
      <c r="F43" s="10" t="s">
        <v>17</v>
      </c>
      <c r="G43" s="10" t="s">
        <v>16</v>
      </c>
    </row>
    <row r="44" spans="2:7" s="1" customFormat="1" ht="15">
      <c r="B44" s="5" t="s">
        <v>15</v>
      </c>
      <c r="C44" s="3">
        <f>G44/F44</f>
        <v>1.0257301808066759</v>
      </c>
      <c r="E44" s="9" t="s">
        <v>14</v>
      </c>
      <c r="F44" s="8">
        <v>1438</v>
      </c>
      <c r="G44" s="8">
        <v>1475</v>
      </c>
    </row>
    <row r="45" spans="2:3" s="1" customFormat="1" ht="15">
      <c r="B45" s="5" t="s">
        <v>13</v>
      </c>
      <c r="C45" s="3">
        <f>C44/C43</f>
        <v>1.0121232528101343</v>
      </c>
    </row>
    <row r="46" spans="2:3" s="1" customFormat="1" ht="60">
      <c r="B46" s="5" t="s">
        <v>12</v>
      </c>
      <c r="C46" s="4">
        <f>D27*((C43-C44)/C45)</f>
        <v>-826.4243867149402</v>
      </c>
    </row>
    <row r="49" spans="2:6" s="1" customFormat="1" ht="45">
      <c r="B49" s="7" t="s">
        <v>11</v>
      </c>
      <c r="C49" s="7" t="s">
        <v>10</v>
      </c>
      <c r="D49" s="7" t="s">
        <v>9</v>
      </c>
      <c r="E49" s="7" t="s">
        <v>8</v>
      </c>
      <c r="F49" s="7" t="s">
        <v>7</v>
      </c>
    </row>
    <row r="50" spans="2:6" s="1" customFormat="1" ht="15">
      <c r="B50" s="5" t="s">
        <v>6</v>
      </c>
      <c r="C50" s="4">
        <f>C20</f>
        <v>143800</v>
      </c>
      <c r="D50" s="4">
        <f>D20</f>
        <v>150549</v>
      </c>
      <c r="E50" s="4">
        <f>D50-C50</f>
        <v>6749</v>
      </c>
      <c r="F50" s="3">
        <f>D50/C50</f>
        <v>1.0469332406119611</v>
      </c>
    </row>
    <row r="51" spans="2:6" s="1" customFormat="1" ht="15">
      <c r="B51" s="5" t="s">
        <v>5</v>
      </c>
      <c r="C51" s="6">
        <v>312480</v>
      </c>
      <c r="D51" s="6">
        <v>323969</v>
      </c>
      <c r="E51" s="4">
        <f>D51-C51</f>
        <v>11489</v>
      </c>
      <c r="F51" s="3">
        <f>D51/C51</f>
        <v>1.0367671530977982</v>
      </c>
    </row>
    <row r="52" spans="2:6" s="1" customFormat="1" ht="15">
      <c r="B52" s="5" t="s">
        <v>4</v>
      </c>
      <c r="C52" s="6">
        <v>200017</v>
      </c>
      <c r="D52" s="6">
        <v>213653</v>
      </c>
      <c r="E52" s="4">
        <f>D52-C52</f>
        <v>13636</v>
      </c>
      <c r="F52" s="3">
        <f>D52/C52</f>
        <v>1.0681742051925587</v>
      </c>
    </row>
    <row r="53" spans="2:6" s="1" customFormat="1" ht="15">
      <c r="B53" s="5" t="s">
        <v>3</v>
      </c>
      <c r="C53" s="4">
        <f>C4</f>
        <v>65977</v>
      </c>
      <c r="D53" s="4">
        <f>D4</f>
        <v>68079.7</v>
      </c>
      <c r="E53" s="4">
        <f>D53-C53</f>
        <v>2102.699999999997</v>
      </c>
      <c r="F53" s="3">
        <f>D53/C53</f>
        <v>1.0318701971899298</v>
      </c>
    </row>
    <row r="54" spans="2:6" s="1" customFormat="1" ht="15">
      <c r="B54" s="5" t="s">
        <v>2</v>
      </c>
      <c r="C54" s="4">
        <f>C53/C50*1000</f>
        <v>458.8108484005563</v>
      </c>
      <c r="D54" s="4">
        <f>D53/D50*1000</f>
        <v>452.2095796053112</v>
      </c>
      <c r="E54" s="4">
        <f>D54-C54</f>
        <v>-6.601268795245119</v>
      </c>
      <c r="F54" s="3">
        <f>D54/C54</f>
        <v>0.9856122216415379</v>
      </c>
    </row>
    <row r="55" spans="2:6" s="1" customFormat="1" ht="15">
      <c r="B55" s="5" t="s">
        <v>1</v>
      </c>
      <c r="C55" s="4">
        <f>C51/C53*1000</f>
        <v>4736.195947072464</v>
      </c>
      <c r="D55" s="4">
        <f>D51/D53*1000</f>
        <v>4758.672555842638</v>
      </c>
      <c r="E55" s="4">
        <f>D55-C55</f>
        <v>22.476608770173698</v>
      </c>
      <c r="F55" s="3">
        <f>D55/C55</f>
        <v>1.0047457092192453</v>
      </c>
    </row>
    <row r="56" spans="2:6" s="1" customFormat="1" ht="15">
      <c r="B56" s="5" t="s">
        <v>0</v>
      </c>
      <c r="C56" s="4">
        <f>C52/C53*1000</f>
        <v>3031.6170786789335</v>
      </c>
      <c r="D56" s="4">
        <f>D52/D53*1000</f>
        <v>3138.277636358562</v>
      </c>
      <c r="E56" s="4">
        <f>D56-C56</f>
        <v>106.66055767962871</v>
      </c>
      <c r="F56" s="3">
        <f>D56/C56</f>
        <v>1.0351827275383036</v>
      </c>
    </row>
    <row r="62" spans="3:4" s="1" customFormat="1" ht="15">
      <c r="C62" s="2"/>
      <c r="D62" s="2"/>
    </row>
  </sheetData>
  <sheetProtection/>
  <mergeCells count="2">
    <mergeCell ref="B2:B3"/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Batr Barvaev</dc:creator>
  <cp:keywords/>
  <dc:description/>
  <cp:lastModifiedBy>Batr Barvaev</cp:lastModifiedBy>
  <dcterms:created xsi:type="dcterms:W3CDTF">2014-12-16T12:09:06Z</dcterms:created>
  <dcterms:modified xsi:type="dcterms:W3CDTF">2014-12-16T12:09:38Z</dcterms:modified>
  <cp:category/>
  <cp:version/>
  <cp:contentType/>
  <cp:contentStatus/>
</cp:coreProperties>
</file>