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20" windowWidth="27795" windowHeight="12585"/>
  </bookViews>
  <sheets>
    <sheet name="Исходные" sheetId="2" r:id="rId1"/>
    <sheet name="Анализ1" sheetId="1" r:id="rId2"/>
    <sheet name="Анализ2" sheetId="5" r:id="rId3"/>
  </sheets>
  <calcPr calcId="144525"/>
</workbook>
</file>

<file path=xl/calcChain.xml><?xml version="1.0" encoding="utf-8"?>
<calcChain xmlns="http://schemas.openxmlformats.org/spreadsheetml/2006/main">
  <c r="N13" i="1" l="1"/>
  <c r="O13" i="1"/>
  <c r="P13" i="1"/>
  <c r="O12" i="1"/>
  <c r="O14" i="1" s="1"/>
  <c r="P12" i="1"/>
  <c r="P14" i="1" s="1"/>
  <c r="N12" i="1"/>
  <c r="K13" i="1"/>
  <c r="L13" i="1"/>
  <c r="M13" i="1"/>
  <c r="L12" i="1"/>
  <c r="L14" i="1" s="1"/>
  <c r="D14" i="1" s="1"/>
  <c r="M12" i="1"/>
  <c r="E12" i="1" s="1"/>
  <c r="K12" i="1"/>
  <c r="E13" i="1"/>
  <c r="D13" i="1"/>
  <c r="C13" i="1"/>
  <c r="H14" i="2"/>
  <c r="H13" i="2"/>
  <c r="G14" i="2"/>
  <c r="G13" i="2"/>
  <c r="F14" i="2"/>
  <c r="F13" i="2"/>
  <c r="E14" i="2"/>
  <c r="E13" i="2"/>
  <c r="D14" i="2"/>
  <c r="D13" i="2"/>
  <c r="C14" i="2"/>
  <c r="C13" i="2"/>
  <c r="D7" i="2"/>
  <c r="E7" i="2"/>
  <c r="C7" i="2"/>
  <c r="Q5" i="2"/>
  <c r="R5" i="2"/>
  <c r="Q6" i="2"/>
  <c r="R6" i="2"/>
  <c r="P6" i="2"/>
  <c r="P5" i="2"/>
  <c r="M6" i="2"/>
  <c r="N6" i="2"/>
  <c r="O6" i="2"/>
  <c r="N5" i="2"/>
  <c r="N7" i="2" s="1"/>
  <c r="G7" i="2" s="1"/>
  <c r="O5" i="2"/>
  <c r="O7" i="2" s="1"/>
  <c r="H7" i="2" s="1"/>
  <c r="M5" i="2"/>
  <c r="P14" i="2"/>
  <c r="M14" i="1" l="1"/>
  <c r="P13" i="2"/>
  <c r="C15" i="2"/>
  <c r="D15" i="2"/>
  <c r="M14" i="2"/>
  <c r="M15" i="2" s="1"/>
  <c r="E15" i="2" s="1"/>
  <c r="N14" i="2"/>
  <c r="Q14" i="2"/>
  <c r="K14" i="1"/>
  <c r="N14" i="1"/>
  <c r="D5" i="1"/>
  <c r="Q7" i="2"/>
  <c r="J7" i="2" s="1"/>
  <c r="D4" i="1" s="1"/>
  <c r="M13" i="2"/>
  <c r="Q13" i="2"/>
  <c r="Q15" i="2" s="1"/>
  <c r="H15" i="2" s="1"/>
  <c r="C12" i="1"/>
  <c r="E14" i="1"/>
  <c r="E5" i="1"/>
  <c r="N13" i="2"/>
  <c r="M7" i="2"/>
  <c r="F7" i="2" s="1"/>
  <c r="C5" i="1" s="1"/>
  <c r="P7" i="2"/>
  <c r="I7" i="2" s="1"/>
  <c r="C4" i="1" s="1"/>
  <c r="R7" i="2"/>
  <c r="K7" i="2" s="1"/>
  <c r="E4" i="1" s="1"/>
  <c r="D12" i="1"/>
  <c r="H12" i="1" s="1"/>
  <c r="H13" i="1"/>
  <c r="C14" i="1"/>
  <c r="F14" i="1" s="1"/>
  <c r="F13" i="1"/>
  <c r="F12" i="1"/>
  <c r="G12" i="1"/>
  <c r="G13" i="1"/>
  <c r="H5" i="1"/>
  <c r="N15" i="2"/>
  <c r="F15" i="2" s="1"/>
  <c r="P15" i="2"/>
  <c r="G15" i="2" l="1"/>
  <c r="G14" i="1"/>
  <c r="F4" i="1"/>
  <c r="H14" i="1"/>
  <c r="G5" i="1"/>
  <c r="J5" i="1" s="1"/>
  <c r="F5" i="1"/>
  <c r="D6" i="1"/>
  <c r="C6" i="1"/>
  <c r="H4" i="1"/>
  <c r="G4" i="1"/>
  <c r="J4" i="1" s="1"/>
  <c r="E6" i="1"/>
  <c r="H6" i="1" s="1"/>
  <c r="C6" i="5"/>
  <c r="C7" i="5"/>
  <c r="C4" i="5"/>
  <c r="C5" i="5"/>
  <c r="F6" i="1" l="1"/>
  <c r="C8" i="5"/>
  <c r="C9" i="5"/>
  <c r="G6" i="1"/>
  <c r="C10" i="5"/>
  <c r="C11" i="5"/>
</calcChain>
</file>

<file path=xl/sharedStrings.xml><?xml version="1.0" encoding="utf-8"?>
<sst xmlns="http://schemas.openxmlformats.org/spreadsheetml/2006/main" count="74" uniqueCount="40">
  <si>
    <t>Товар</t>
  </si>
  <si>
    <t>Себестоимость единицы продукции, руб.</t>
  </si>
  <si>
    <t>Отпускная цена единицы продукции, руб.</t>
  </si>
  <si>
    <t>Базисный период</t>
  </si>
  <si>
    <t>Отчетный период</t>
  </si>
  <si>
    <t>факт</t>
  </si>
  <si>
    <t>А</t>
  </si>
  <si>
    <t>В</t>
  </si>
  <si>
    <t>Исходные данные</t>
  </si>
  <si>
    <t>Итого</t>
  </si>
  <si>
    <t>Базисный период, коп.</t>
  </si>
  <si>
    <t>Отчетный период, коп.</t>
  </si>
  <si>
    <t>Динамика к базисному периоду, %</t>
  </si>
  <si>
    <t>план</t>
  </si>
  <si>
    <t>Динамика факт к плану, %</t>
  </si>
  <si>
    <t>Показатель</t>
  </si>
  <si>
    <t>Выпуск, шт.</t>
  </si>
  <si>
    <t>Выручка</t>
  </si>
  <si>
    <t>Себестоимость</t>
  </si>
  <si>
    <t>Анализ динамики затрат на 1 руб. реализованной продукции</t>
  </si>
  <si>
    <t>Базисный период, руб.</t>
  </si>
  <si>
    <t>Отчетный период, руб.</t>
  </si>
  <si>
    <t>Изменения (+,-), факт к плану, руб.</t>
  </si>
  <si>
    <t>Изменения к базисному периоду (+,-), руб</t>
  </si>
  <si>
    <t>Прибыль</t>
  </si>
  <si>
    <t>Итого:</t>
  </si>
  <si>
    <t>Затраты на рубль товарной продукции:</t>
  </si>
  <si>
    <t>по данным предыдущего года</t>
  </si>
  <si>
    <t>при фактическом объеме выпущенной продукции и при себестоимости и ценах за предыдущий год</t>
  </si>
  <si>
    <t>при фактическом объеме выпущенной продукции и фактической себестоимости продукции и при ценах за прошлый год</t>
  </si>
  <si>
    <t>при фактических данных</t>
  </si>
  <si>
    <t>Затраты на 1 рубль, коп.</t>
  </si>
  <si>
    <t>Влияние факторов на изменение затрат на рубль товарной продукции</t>
  </si>
  <si>
    <t>Влияние факторов на изменение затрат на рубль товарной продукции, в т.ч.:</t>
  </si>
  <si>
    <t xml:space="preserve"> - Влияние фактора изменения цен</t>
  </si>
  <si>
    <t xml:space="preserve"> - Изменение количества выпущенной продукции</t>
  </si>
  <si>
    <t xml:space="preserve"> - Изменение себестоимости единицы производимой продукции</t>
  </si>
  <si>
    <t>ячейки с данными</t>
  </si>
  <si>
    <t>ячейки с формулами</t>
  </si>
  <si>
    <t>Уровень затрат на 1 руб. товарной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</si>
</sst>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 ;[Red]\-#,##0.00\ "/>
    <numFmt numFmtId="165" formatCode="#,##0_ ;[Red]\-#,##0\ "/>
    <numFmt numFmtId="166" formatCode="0.0%"/>
  </numFmts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0" fontId="2" fillId="0" borderId="0" xfId="0" applyFont="1"/>
    <xf numFmtId="9" fontId="0" fillId="0" borderId="0" xfId="1" applyFont="1"/>
    <xf numFmtId="0" fontId="0" fillId="0" borderId="0" xfId="0" applyAlignment="1">
      <alignment horizontal="center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0" fillId="0" borderId="2" xfId="0" applyBorder="1" applyAlignment="1">
      <alignment horizontal="left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165" fontId="0" fillId="2" borderId="1" xfId="0" applyNumberFormat="1" applyFill="1" applyBorder="1" applyAlignment="1">
      <alignment horizontal="center" vertical="center"/>
    </xf>
    <xf numFmtId="164" fontId="0" fillId="2" borderId="1" xfId="0" applyNumberFormat="1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  <xf numFmtId="0" fontId="0" fillId="3" borderId="1" xfId="0" applyFill="1" applyBorder="1"/>
    <xf numFmtId="0" fontId="0" fillId="2" borderId="1" xfId="0" applyFill="1" applyBorder="1"/>
    <xf numFmtId="166" fontId="0" fillId="3" borderId="1" xfId="1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6" fontId="0" fillId="0" borderId="0" xfId="1" applyNumberFormat="1" applyFont="1" applyFill="1" applyBorder="1" applyAlignment="1">
      <alignment horizontal="center" vertic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colors>
    <mruColors>
      <color rgb="FFCCFF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9"/>
  <sheetViews>
    <sheetView tabSelected="1" workbookViewId="0">
      <selection activeCell="B18" sqref="B18"/>
    </sheetView>
  </sheetViews>
  <sheetFormatPr defaultRowHeight="15" x14ac:dyDescent="0.25"/>
  <cols>
    <col min="1" max="1" width="1.7109375" customWidth="1"/>
    <col min="2" max="2" width="35.85546875" style="7" customWidth="1"/>
    <col min="3" max="8" width="10.7109375" customWidth="1"/>
    <col min="13" max="18" width="0" hidden="1" customWidth="1"/>
  </cols>
  <sheetData>
    <row r="1" spans="2:18" x14ac:dyDescent="0.25">
      <c r="B1" s="3" t="s">
        <v>8</v>
      </c>
    </row>
    <row r="2" spans="2:18" ht="30" customHeight="1" x14ac:dyDescent="0.25">
      <c r="B2" s="10" t="s">
        <v>0</v>
      </c>
      <c r="C2" s="10" t="s">
        <v>16</v>
      </c>
      <c r="D2" s="10"/>
      <c r="E2" s="10"/>
      <c r="F2" s="10" t="s">
        <v>1</v>
      </c>
      <c r="G2" s="10"/>
      <c r="H2" s="10"/>
      <c r="I2" s="10" t="s">
        <v>2</v>
      </c>
      <c r="J2" s="10"/>
      <c r="K2" s="10"/>
    </row>
    <row r="3" spans="2:18" x14ac:dyDescent="0.25">
      <c r="B3" s="10"/>
      <c r="C3" s="10" t="s">
        <v>3</v>
      </c>
      <c r="D3" s="10" t="s">
        <v>4</v>
      </c>
      <c r="E3" s="10"/>
      <c r="F3" s="10" t="s">
        <v>3</v>
      </c>
      <c r="G3" s="10" t="s">
        <v>4</v>
      </c>
      <c r="H3" s="10"/>
      <c r="I3" s="10" t="s">
        <v>3</v>
      </c>
      <c r="J3" s="10" t="s">
        <v>4</v>
      </c>
      <c r="K3" s="10"/>
    </row>
    <row r="4" spans="2:18" x14ac:dyDescent="0.25">
      <c r="B4" s="10"/>
      <c r="C4" s="10"/>
      <c r="D4" s="1" t="s">
        <v>13</v>
      </c>
      <c r="E4" s="1" t="s">
        <v>5</v>
      </c>
      <c r="F4" s="10"/>
      <c r="G4" s="1" t="s">
        <v>13</v>
      </c>
      <c r="H4" s="1" t="s">
        <v>5</v>
      </c>
      <c r="I4" s="10"/>
      <c r="J4" s="1" t="s">
        <v>13</v>
      </c>
      <c r="K4" s="1" t="s">
        <v>5</v>
      </c>
    </row>
    <row r="5" spans="2:18" x14ac:dyDescent="0.25">
      <c r="B5" s="1" t="s">
        <v>6</v>
      </c>
      <c r="C5" s="13">
        <v>10000</v>
      </c>
      <c r="D5" s="13">
        <v>12000</v>
      </c>
      <c r="E5" s="13">
        <v>12600</v>
      </c>
      <c r="F5" s="14">
        <v>3.5</v>
      </c>
      <c r="G5" s="14">
        <v>3.3</v>
      </c>
      <c r="H5" s="14">
        <v>3.1</v>
      </c>
      <c r="I5" s="14">
        <v>4</v>
      </c>
      <c r="J5" s="14">
        <v>3.9</v>
      </c>
      <c r="K5" s="14">
        <v>3.76</v>
      </c>
      <c r="M5">
        <f>F5*C5</f>
        <v>35000</v>
      </c>
      <c r="N5">
        <f t="shared" ref="N5:O5" si="0">G5*D5</f>
        <v>39600</v>
      </c>
      <c r="O5">
        <f t="shared" si="0"/>
        <v>39060</v>
      </c>
      <c r="P5">
        <f>C5*I5</f>
        <v>40000</v>
      </c>
      <c r="Q5">
        <f t="shared" ref="Q5:R6" si="1">D5*J5</f>
        <v>46800</v>
      </c>
      <c r="R5">
        <f t="shared" si="1"/>
        <v>47376</v>
      </c>
    </row>
    <row r="6" spans="2:18" x14ac:dyDescent="0.25">
      <c r="B6" s="1" t="s">
        <v>7</v>
      </c>
      <c r="C6" s="13">
        <v>400</v>
      </c>
      <c r="D6" s="13">
        <v>420</v>
      </c>
      <c r="E6" s="13">
        <v>430</v>
      </c>
      <c r="F6" s="14">
        <v>66</v>
      </c>
      <c r="G6" s="14">
        <v>63</v>
      </c>
      <c r="H6" s="14">
        <v>60</v>
      </c>
      <c r="I6" s="14">
        <v>75</v>
      </c>
      <c r="J6" s="14">
        <v>73</v>
      </c>
      <c r="K6" s="14">
        <v>70</v>
      </c>
      <c r="M6">
        <f>F6*C6</f>
        <v>26400</v>
      </c>
      <c r="N6">
        <f t="shared" ref="N6" si="2">G6*D6</f>
        <v>26460</v>
      </c>
      <c r="O6">
        <f t="shared" ref="O6" si="3">H6*E6</f>
        <v>25800</v>
      </c>
      <c r="P6">
        <f>C6*I6</f>
        <v>30000</v>
      </c>
      <c r="Q6">
        <f t="shared" si="1"/>
        <v>30660</v>
      </c>
      <c r="R6">
        <f t="shared" si="1"/>
        <v>30100</v>
      </c>
    </row>
    <row r="7" spans="2:18" x14ac:dyDescent="0.25">
      <c r="B7" s="6" t="s">
        <v>25</v>
      </c>
      <c r="C7" s="15">
        <f>SUM(C5:C6)</f>
        <v>10400</v>
      </c>
      <c r="D7" s="15">
        <f t="shared" ref="D7:E7" si="4">SUM(D5:D6)</f>
        <v>12420</v>
      </c>
      <c r="E7" s="15">
        <f t="shared" si="4"/>
        <v>13030</v>
      </c>
      <c r="F7" s="16">
        <f>M7/C7</f>
        <v>5.9038461538461542</v>
      </c>
      <c r="G7" s="16">
        <f t="shared" ref="G7:H7" si="5">N7/D7</f>
        <v>5.3188405797101446</v>
      </c>
      <c r="H7" s="16">
        <f t="shared" si="5"/>
        <v>4.9777436684574061</v>
      </c>
      <c r="I7" s="16">
        <f>P7/C7</f>
        <v>6.7307692307692308</v>
      </c>
      <c r="J7" s="16">
        <f t="shared" ref="J7:K7" si="6">Q7/D7</f>
        <v>6.2367149758454108</v>
      </c>
      <c r="K7" s="16">
        <f t="shared" si="6"/>
        <v>5.9459708365310817</v>
      </c>
      <c r="M7">
        <f>SUM(M5:M6)</f>
        <v>61400</v>
      </c>
      <c r="N7">
        <f t="shared" ref="N7:R7" si="7">SUM(N5:N6)</f>
        <v>66060</v>
      </c>
      <c r="O7">
        <f t="shared" si="7"/>
        <v>64860</v>
      </c>
      <c r="P7">
        <f t="shared" si="7"/>
        <v>70000</v>
      </c>
      <c r="Q7">
        <f t="shared" si="7"/>
        <v>77460</v>
      </c>
      <c r="R7">
        <f t="shared" si="7"/>
        <v>77476</v>
      </c>
    </row>
    <row r="10" spans="2:18" x14ac:dyDescent="0.25">
      <c r="B10" s="3" t="s">
        <v>8</v>
      </c>
    </row>
    <row r="11" spans="2:18" ht="30" customHeight="1" x14ac:dyDescent="0.25">
      <c r="B11" s="10" t="s">
        <v>0</v>
      </c>
      <c r="C11" s="10" t="s">
        <v>16</v>
      </c>
      <c r="D11" s="10"/>
      <c r="E11" s="10" t="s">
        <v>1</v>
      </c>
      <c r="F11" s="10"/>
      <c r="G11" s="10" t="s">
        <v>2</v>
      </c>
      <c r="H11" s="10"/>
    </row>
    <row r="12" spans="2:18" ht="35.25" customHeight="1" x14ac:dyDescent="0.25">
      <c r="B12" s="10"/>
      <c r="C12" s="1" t="s">
        <v>3</v>
      </c>
      <c r="D12" s="1" t="s">
        <v>4</v>
      </c>
      <c r="E12" s="1" t="s">
        <v>3</v>
      </c>
      <c r="F12" s="1" t="s">
        <v>4</v>
      </c>
      <c r="G12" s="1" t="s">
        <v>3</v>
      </c>
      <c r="H12" s="1" t="s">
        <v>4</v>
      </c>
    </row>
    <row r="13" spans="2:18" x14ac:dyDescent="0.25">
      <c r="B13" s="1" t="s">
        <v>6</v>
      </c>
      <c r="C13" s="15">
        <f>C5</f>
        <v>10000</v>
      </c>
      <c r="D13" s="15">
        <f>E5</f>
        <v>12600</v>
      </c>
      <c r="E13" s="16">
        <f>F5</f>
        <v>3.5</v>
      </c>
      <c r="F13" s="16">
        <f>H5</f>
        <v>3.1</v>
      </c>
      <c r="G13" s="16">
        <f>I5</f>
        <v>4</v>
      </c>
      <c r="H13" s="16">
        <f>K5</f>
        <v>3.76</v>
      </c>
      <c r="M13">
        <f>E13*C13</f>
        <v>35000</v>
      </c>
      <c r="N13">
        <f>F13*D13</f>
        <v>39060</v>
      </c>
      <c r="P13">
        <f>G13*C13</f>
        <v>40000</v>
      </c>
      <c r="Q13">
        <f>H13*D13</f>
        <v>47376</v>
      </c>
    </row>
    <row r="14" spans="2:18" x14ac:dyDescent="0.25">
      <c r="B14" s="1" t="s">
        <v>7</v>
      </c>
      <c r="C14" s="15">
        <f>C6</f>
        <v>400</v>
      </c>
      <c r="D14" s="15">
        <f>E6</f>
        <v>430</v>
      </c>
      <c r="E14" s="16">
        <f>F6</f>
        <v>66</v>
      </c>
      <c r="F14" s="16">
        <f>H6</f>
        <v>60</v>
      </c>
      <c r="G14" s="16">
        <f>I6</f>
        <v>75</v>
      </c>
      <c r="H14" s="16">
        <f>K6</f>
        <v>70</v>
      </c>
      <c r="M14">
        <f>E14*C14</f>
        <v>26400</v>
      </c>
      <c r="N14">
        <f>F14*D14</f>
        <v>25800</v>
      </c>
      <c r="P14">
        <f>G14*C14</f>
        <v>30000</v>
      </c>
      <c r="Q14">
        <f>H14*D14</f>
        <v>30100</v>
      </c>
    </row>
    <row r="15" spans="2:18" x14ac:dyDescent="0.25">
      <c r="B15" s="6" t="s">
        <v>25</v>
      </c>
      <c r="C15" s="15">
        <f>SUM(C13:C14)</f>
        <v>10400</v>
      </c>
      <c r="D15" s="15">
        <f t="shared" ref="D15" si="8">SUM(D13:D14)</f>
        <v>13030</v>
      </c>
      <c r="E15" s="16">
        <f>M15/C15</f>
        <v>5.9038461538461542</v>
      </c>
      <c r="F15" s="16">
        <f>N15/D15</f>
        <v>4.9777436684574061</v>
      </c>
      <c r="G15" s="16">
        <f>P15/C15</f>
        <v>6.7307692307692308</v>
      </c>
      <c r="H15" s="16">
        <f>Q15/D15</f>
        <v>5.9459708365310817</v>
      </c>
      <c r="M15">
        <f>SUM(M13:M14)</f>
        <v>61400</v>
      </c>
      <c r="N15">
        <f t="shared" ref="N15:Q15" si="9">SUM(N13:N14)</f>
        <v>64860</v>
      </c>
      <c r="P15">
        <f t="shared" si="9"/>
        <v>70000</v>
      </c>
      <c r="Q15">
        <f t="shared" si="9"/>
        <v>77476</v>
      </c>
    </row>
    <row r="18" spans="3:4" x14ac:dyDescent="0.25">
      <c r="C18" s="18"/>
      <c r="D18" t="s">
        <v>37</v>
      </c>
    </row>
    <row r="19" spans="3:4" x14ac:dyDescent="0.25">
      <c r="C19" s="17"/>
      <c r="D19" t="s">
        <v>38</v>
      </c>
    </row>
  </sheetData>
  <mergeCells count="14">
    <mergeCell ref="B11:B12"/>
    <mergeCell ref="C11:D11"/>
    <mergeCell ref="E11:F11"/>
    <mergeCell ref="G11:H11"/>
    <mergeCell ref="B2:B4"/>
    <mergeCell ref="C2:E2"/>
    <mergeCell ref="F2:H2"/>
    <mergeCell ref="I2:K2"/>
    <mergeCell ref="C3:C4"/>
    <mergeCell ref="D3:E3"/>
    <mergeCell ref="F3:F4"/>
    <mergeCell ref="G3:H3"/>
    <mergeCell ref="I3:I4"/>
    <mergeCell ref="J3:K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"/>
  <sheetViews>
    <sheetView workbookViewId="0">
      <selection activeCell="T20" sqref="T20"/>
    </sheetView>
  </sheetViews>
  <sheetFormatPr defaultRowHeight="15" x14ac:dyDescent="0.25"/>
  <cols>
    <col min="1" max="1" width="1.7109375" customWidth="1"/>
    <col min="2" max="2" width="16.28515625" customWidth="1"/>
    <col min="3" max="10" width="12.7109375" customWidth="1"/>
    <col min="11" max="11" width="12.7109375" hidden="1" customWidth="1"/>
    <col min="12" max="17" width="0" hidden="1" customWidth="1"/>
  </cols>
  <sheetData>
    <row r="1" spans="2:16" x14ac:dyDescent="0.25">
      <c r="B1" s="3" t="s">
        <v>19</v>
      </c>
    </row>
    <row r="2" spans="2:16" ht="30" customHeight="1" x14ac:dyDescent="0.25">
      <c r="B2" s="10" t="s">
        <v>15</v>
      </c>
      <c r="C2" s="10" t="s">
        <v>20</v>
      </c>
      <c r="D2" s="10" t="s">
        <v>21</v>
      </c>
      <c r="E2" s="10"/>
      <c r="F2" s="10" t="s">
        <v>23</v>
      </c>
      <c r="G2" s="10"/>
      <c r="H2" s="10" t="s">
        <v>22</v>
      </c>
    </row>
    <row r="3" spans="2:16" x14ac:dyDescent="0.25">
      <c r="B3" s="10"/>
      <c r="C3" s="10"/>
      <c r="D3" s="1" t="s">
        <v>13</v>
      </c>
      <c r="E3" s="1" t="s">
        <v>5</v>
      </c>
      <c r="F3" s="1" t="s">
        <v>13</v>
      </c>
      <c r="G3" s="1" t="s">
        <v>5</v>
      </c>
      <c r="H3" s="10"/>
    </row>
    <row r="4" spans="2:16" x14ac:dyDescent="0.25">
      <c r="B4" s="2" t="s">
        <v>17</v>
      </c>
      <c r="C4" s="15">
        <f>Исходные!C7*Исходные!I7</f>
        <v>70000</v>
      </c>
      <c r="D4" s="15">
        <f>Исходные!D7*Исходные!J7</f>
        <v>77460</v>
      </c>
      <c r="E4" s="15">
        <f>Исходные!E7*Исходные!K7</f>
        <v>77476</v>
      </c>
      <c r="F4" s="15">
        <f>D4-C4</f>
        <v>7460</v>
      </c>
      <c r="G4" s="15">
        <f>E4-C4</f>
        <v>7476</v>
      </c>
      <c r="H4" s="15">
        <f>E4-D4</f>
        <v>16</v>
      </c>
      <c r="J4" s="4">
        <f>G4/C4</f>
        <v>0.10680000000000001</v>
      </c>
    </row>
    <row r="5" spans="2:16" x14ac:dyDescent="0.25">
      <c r="B5" s="2" t="s">
        <v>18</v>
      </c>
      <c r="C5" s="15">
        <f>Исходные!C7*Исходные!F7</f>
        <v>61400</v>
      </c>
      <c r="D5" s="15">
        <f>Исходные!D7*Исходные!G7</f>
        <v>66060</v>
      </c>
      <c r="E5" s="15">
        <f>Исходные!E7*Исходные!H7</f>
        <v>64860</v>
      </c>
      <c r="F5" s="15">
        <f t="shared" ref="F5:F6" si="0">D5-C5</f>
        <v>4660</v>
      </c>
      <c r="G5" s="15">
        <f t="shared" ref="G5:G6" si="1">E5-C5</f>
        <v>3460</v>
      </c>
      <c r="H5" s="15">
        <f t="shared" ref="H5:H6" si="2">E5-D5</f>
        <v>-1200</v>
      </c>
      <c r="J5" s="4">
        <f>G5/C5</f>
        <v>5.6351791530944627E-2</v>
      </c>
    </row>
    <row r="6" spans="2:16" x14ac:dyDescent="0.25">
      <c r="B6" s="2" t="s">
        <v>24</v>
      </c>
      <c r="C6" s="15">
        <f>C4-C5</f>
        <v>8600</v>
      </c>
      <c r="D6" s="15">
        <f>D4-D5</f>
        <v>11400</v>
      </c>
      <c r="E6" s="15">
        <f>E4-E5</f>
        <v>12616</v>
      </c>
      <c r="F6" s="15">
        <f t="shared" si="0"/>
        <v>2800</v>
      </c>
      <c r="G6" s="15">
        <f t="shared" si="1"/>
        <v>4016</v>
      </c>
      <c r="H6" s="15">
        <f t="shared" si="2"/>
        <v>1216</v>
      </c>
    </row>
    <row r="9" spans="2:16" x14ac:dyDescent="0.25">
      <c r="B9" s="3" t="s">
        <v>39</v>
      </c>
    </row>
    <row r="10" spans="2:16" ht="31.5" customHeight="1" x14ac:dyDescent="0.25">
      <c r="B10" s="10" t="s">
        <v>0</v>
      </c>
      <c r="C10" s="10" t="s">
        <v>10</v>
      </c>
      <c r="D10" s="10" t="s">
        <v>11</v>
      </c>
      <c r="E10" s="10"/>
      <c r="F10" s="10" t="s">
        <v>12</v>
      </c>
      <c r="G10" s="10"/>
      <c r="H10" s="10" t="s">
        <v>14</v>
      </c>
    </row>
    <row r="11" spans="2:16" x14ac:dyDescent="0.25">
      <c r="B11" s="10"/>
      <c r="C11" s="10"/>
      <c r="D11" s="1" t="s">
        <v>13</v>
      </c>
      <c r="E11" s="1" t="s">
        <v>5</v>
      </c>
      <c r="F11" s="1" t="s">
        <v>13</v>
      </c>
      <c r="G11" s="1" t="s">
        <v>5</v>
      </c>
      <c r="H11" s="10"/>
    </row>
    <row r="12" spans="2:16" x14ac:dyDescent="0.25">
      <c r="B12" s="6" t="s">
        <v>6</v>
      </c>
      <c r="C12" s="16">
        <f t="shared" ref="C12:E14" si="3">K12/N12*100</f>
        <v>87.5</v>
      </c>
      <c r="D12" s="16">
        <f t="shared" si="3"/>
        <v>84.615384615384613</v>
      </c>
      <c r="E12" s="16">
        <f t="shared" si="3"/>
        <v>82.446808510638306</v>
      </c>
      <c r="F12" s="19">
        <f>D12/C12</f>
        <v>0.96703296703296704</v>
      </c>
      <c r="G12" s="19">
        <f>E12/C12</f>
        <v>0.94224924012158062</v>
      </c>
      <c r="H12" s="19">
        <f>E12/D12</f>
        <v>0.97437137330754364</v>
      </c>
      <c r="I12" s="22"/>
      <c r="J12" s="22"/>
      <c r="K12" s="5">
        <f>Исходные!C5*Исходные!F5</f>
        <v>35000</v>
      </c>
      <c r="L12" s="5">
        <f>Исходные!D5*Исходные!G5</f>
        <v>39600</v>
      </c>
      <c r="M12" s="5">
        <f>Исходные!E5*Исходные!H5</f>
        <v>39060</v>
      </c>
      <c r="N12" s="5">
        <f>Исходные!C5*Исходные!I5</f>
        <v>40000</v>
      </c>
      <c r="O12" s="5">
        <f>Исходные!D5*Исходные!J5</f>
        <v>46800</v>
      </c>
      <c r="P12" s="5">
        <f>Исходные!E5*Исходные!K5</f>
        <v>47376</v>
      </c>
    </row>
    <row r="13" spans="2:16" x14ac:dyDescent="0.25">
      <c r="B13" s="6" t="s">
        <v>7</v>
      </c>
      <c r="C13" s="16">
        <f t="shared" si="3"/>
        <v>88</v>
      </c>
      <c r="D13" s="16">
        <f t="shared" si="3"/>
        <v>86.301369863013704</v>
      </c>
      <c r="E13" s="16">
        <f t="shared" si="3"/>
        <v>85.714285714285708</v>
      </c>
      <c r="F13" s="19">
        <f>D13/C13</f>
        <v>0.98069738480697388</v>
      </c>
      <c r="G13" s="19">
        <f>E13/C13</f>
        <v>0.97402597402597391</v>
      </c>
      <c r="H13" s="19">
        <f>E13/D13</f>
        <v>0.99319727891156451</v>
      </c>
      <c r="I13" s="22"/>
      <c r="J13" s="22"/>
      <c r="K13" s="5">
        <f>Исходные!C6*Исходные!F6</f>
        <v>26400</v>
      </c>
      <c r="L13" s="5">
        <f>Исходные!D6*Исходные!G6</f>
        <v>26460</v>
      </c>
      <c r="M13" s="5">
        <f>Исходные!E6*Исходные!H6</f>
        <v>25800</v>
      </c>
      <c r="N13" s="5">
        <f>Исходные!C6*Исходные!I6</f>
        <v>30000</v>
      </c>
      <c r="O13" s="5">
        <f>Исходные!D6*Исходные!J6</f>
        <v>30660</v>
      </c>
      <c r="P13" s="5">
        <f>Исходные!E6*Исходные!K6</f>
        <v>30100</v>
      </c>
    </row>
    <row r="14" spans="2:16" x14ac:dyDescent="0.25">
      <c r="B14" s="2" t="s">
        <v>9</v>
      </c>
      <c r="C14" s="16">
        <f t="shared" si="3"/>
        <v>87.714285714285708</v>
      </c>
      <c r="D14" s="16">
        <f t="shared" si="3"/>
        <v>85.28272656855151</v>
      </c>
      <c r="E14" s="16">
        <f t="shared" si="3"/>
        <v>83.71624761216377</v>
      </c>
      <c r="F14" s="19">
        <f>D14/C14</f>
        <v>0.97227864166101075</v>
      </c>
      <c r="G14" s="19">
        <f>E14/C14</f>
        <v>0.95441976105072712</v>
      </c>
      <c r="H14" s="19">
        <f>E14/D14</f>
        <v>0.98163193158313744</v>
      </c>
      <c r="I14" s="22"/>
      <c r="J14" s="22"/>
      <c r="K14" s="5">
        <f t="shared" ref="K14:P14" si="4">K12+K13</f>
        <v>61400</v>
      </c>
      <c r="L14" s="5">
        <f t="shared" si="4"/>
        <v>66060</v>
      </c>
      <c r="M14" s="5">
        <f t="shared" si="4"/>
        <v>64860</v>
      </c>
      <c r="N14" s="5">
        <f t="shared" si="4"/>
        <v>70000</v>
      </c>
      <c r="O14" s="5">
        <f t="shared" si="4"/>
        <v>77460</v>
      </c>
      <c r="P14" s="5">
        <f t="shared" si="4"/>
        <v>77476</v>
      </c>
    </row>
  </sheetData>
  <mergeCells count="10">
    <mergeCell ref="H2:H3"/>
    <mergeCell ref="H10:H11"/>
    <mergeCell ref="B2:B3"/>
    <mergeCell ref="B10:B11"/>
    <mergeCell ref="F10:G10"/>
    <mergeCell ref="C10:C11"/>
    <mergeCell ref="D10:E10"/>
    <mergeCell ref="C2:C3"/>
    <mergeCell ref="D2:E2"/>
    <mergeCell ref="F2:G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C20" sqref="C20"/>
    </sheetView>
  </sheetViews>
  <sheetFormatPr defaultRowHeight="15" x14ac:dyDescent="0.25"/>
  <cols>
    <col min="1" max="1" width="1.7109375" customWidth="1"/>
    <col min="2" max="2" width="54.140625" style="7" customWidth="1"/>
    <col min="3" max="3" width="15.140625" customWidth="1"/>
  </cols>
  <sheetData>
    <row r="1" spans="2:3" x14ac:dyDescent="0.25">
      <c r="B1" s="8" t="s">
        <v>32</v>
      </c>
    </row>
    <row r="2" spans="2:3" ht="30" x14ac:dyDescent="0.25">
      <c r="B2" s="1" t="s">
        <v>15</v>
      </c>
      <c r="C2" s="1" t="s">
        <v>31</v>
      </c>
    </row>
    <row r="3" spans="2:3" x14ac:dyDescent="0.25">
      <c r="B3" s="11" t="s">
        <v>26</v>
      </c>
      <c r="C3" s="12"/>
    </row>
    <row r="4" spans="2:3" x14ac:dyDescent="0.25">
      <c r="B4" s="6" t="s">
        <v>27</v>
      </c>
      <c r="C4" s="16">
        <f>((Исходные!C15*Исходные!E15)/(Исходные!C15*Исходные!G15))*100</f>
        <v>87.714285714285708</v>
      </c>
    </row>
    <row r="5" spans="2:3" ht="30" x14ac:dyDescent="0.25">
      <c r="B5" s="6" t="s">
        <v>28</v>
      </c>
      <c r="C5" s="16">
        <f>((Исходные!D15*Исходные!E15)/(Исходные!D15*Исходные!G15))*100</f>
        <v>87.714285714285722</v>
      </c>
    </row>
    <row r="6" spans="2:3" ht="45" x14ac:dyDescent="0.25">
      <c r="B6" s="6" t="s">
        <v>29</v>
      </c>
      <c r="C6" s="16">
        <f>((Исходные!D15*Исходные!F15)/(Исходные!D15*Исходные!G15))*100</f>
        <v>73.955048788510041</v>
      </c>
    </row>
    <row r="7" spans="2:3" x14ac:dyDescent="0.25">
      <c r="B7" s="6" t="s">
        <v>30</v>
      </c>
      <c r="C7" s="16">
        <f>((Исходные!D15*Исходные!F15)/(Исходные!D15*Исходные!H15))*100</f>
        <v>83.71624761216377</v>
      </c>
    </row>
    <row r="8" spans="2:3" ht="32.25" customHeight="1" x14ac:dyDescent="0.25">
      <c r="B8" s="20" t="s">
        <v>33</v>
      </c>
      <c r="C8" s="21">
        <f>C7-C4</f>
        <v>-3.9980381021219387</v>
      </c>
    </row>
    <row r="9" spans="2:3" x14ac:dyDescent="0.25">
      <c r="B9" s="9" t="s">
        <v>34</v>
      </c>
      <c r="C9" s="16">
        <f>C7-C6</f>
        <v>9.7611988236537286</v>
      </c>
    </row>
    <row r="10" spans="2:3" x14ac:dyDescent="0.25">
      <c r="B10" s="9" t="s">
        <v>35</v>
      </c>
      <c r="C10" s="16">
        <f>C5-C4</f>
        <v>0</v>
      </c>
    </row>
    <row r="11" spans="2:3" ht="30" x14ac:dyDescent="0.25">
      <c r="B11" s="9" t="s">
        <v>36</v>
      </c>
      <c r="C11" s="16">
        <f>C6-C5</f>
        <v>-13.759236925775681</v>
      </c>
    </row>
  </sheetData>
  <mergeCells count="1">
    <mergeCell ref="B3:C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Исходные</vt:lpstr>
      <vt:lpstr>Анализ1</vt:lpstr>
      <vt:lpstr>Анализ2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Nplan</dc:creator>
  <cp:lastModifiedBy>Nplan</cp:lastModifiedBy>
  <dcterms:created xsi:type="dcterms:W3CDTF">2014-12-01T05:17:15Z</dcterms:created>
  <dcterms:modified xsi:type="dcterms:W3CDTF">2014-12-01T12:00:30Z</dcterms:modified>
</cp:coreProperties>
</file>