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8410" windowHeight="12720" activeTab="1"/>
  </bookViews>
  <sheets>
    <sheet name="Форма 2" sheetId="1" r:id="rId1"/>
    <sheet name="Таблицы" sheetId="2" r:id="rId2"/>
  </sheets>
  <definedNames/>
  <calcPr fullCalcOnLoad="1"/>
</workbook>
</file>

<file path=xl/sharedStrings.xml><?xml version="1.0" encoding="utf-8"?>
<sst xmlns="http://schemas.openxmlformats.org/spreadsheetml/2006/main" count="81" uniqueCount="54">
  <si>
    <t>Наименование показателя</t>
  </si>
  <si>
    <t>Выручка</t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</si>
  <si>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</si>
  <si>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</si>
  <si>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</si>
  <si>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</si>
  <si>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</si>
  <si>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</si>
  <si>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</si>
  <si>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</si>
  <si>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</si>
  <si>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</si>
  <si>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</si>
  <si>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</si>
  <si>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Изменение отложенных налоговых обязательств</t>
  </si>
  <si>
    <t>Изменение отложенных налоговых активов</t>
  </si>
  <si>
    <t>в том числе:</t>
  </si>
  <si>
    <t>Прочее</t>
  </si>
  <si>
    <t>Чистая прибыль (убыток)</t>
  </si>
  <si>
    <t>в т.ч. постоянные налоговые обязательства (активы)</t>
  </si>
  <si>
    <t>Код</t>
  </si>
  <si>
    <t>За Январь - Декабрь 2011г.</t>
  </si>
  <si>
    <t>За Январь - Декабрь 2010г.</t>
  </si>
  <si>
    <t>Отчет о прибылях и убытках за 2011 год, тыс. руб.</t>
  </si>
  <si>
    <t>Показатель</t>
  </si>
  <si>
    <t>Прошлый год</t>
  </si>
  <si>
    <t>Отчетный год</t>
  </si>
  <si>
    <t>Изменение</t>
  </si>
  <si>
    <t>Темп роста, %</t>
  </si>
  <si>
    <t>Темп прироста, %</t>
  </si>
  <si>
    <t>Сумма, тыс. руб.</t>
  </si>
  <si>
    <t>Удельный вес, %</t>
  </si>
  <si>
    <t xml:space="preserve">Удельный вес, % </t>
  </si>
  <si>
    <t>1. Прибыль от продаж</t>
  </si>
  <si>
    <t>2. Прибыль от прочей деятельности</t>
  </si>
  <si>
    <t>3. Прибыль до налогообложения</t>
  </si>
  <si>
    <t>Таблица 1. Анализ прибыли до налогообложения</t>
  </si>
  <si>
    <t>Таблица 2. Анализ прибыли от продаж</t>
  </si>
  <si>
    <t>2. Себестоимость продаж</t>
  </si>
  <si>
    <t>3. Управленческие расходы</t>
  </si>
  <si>
    <t>4. Коммерческие расходы</t>
  </si>
  <si>
    <t>Расходные статьи заносятся со знаком "-"</t>
  </si>
  <si>
    <t>5. Прибыль от продаж</t>
  </si>
  <si>
    <t>1. Выручка от продаж</t>
  </si>
  <si>
    <t>Условие оптимизации прибыли от продаж ТРврн &gt; ТРсп</t>
  </si>
  <si>
    <t xml:space="preserve">1. Доходы от прочей деятельности, всего, в том числе: </t>
  </si>
  <si>
    <t xml:space="preserve">1.1. Проценты к получению </t>
  </si>
  <si>
    <t>1.2. Доходы от участия в других организациях</t>
  </si>
  <si>
    <t>1.3. Прочие доходы</t>
  </si>
  <si>
    <t>2. Расходы, связанные с прочей деятельностью, всего, в том числе:</t>
  </si>
  <si>
    <t>2.1. Проценты к уплате</t>
  </si>
  <si>
    <t>2.2. Прочие расходы</t>
  </si>
  <si>
    <t>Таблица 3. Анализ прибыли от прочей деятельности</t>
  </si>
  <si>
    <t>3. Прибыль (убыток) от прочей деятельности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</si>
</sst>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,"/>
    <numFmt numFmtId="165" formatCode="[=-8313723.98]&quot;(8 314)&quot;;General"/>
    <numFmt numFmtId="166" formatCode="[=-843035.85]&quot;(843)&quot;;General"/>
    <numFmt numFmtId="167" formatCode="[=-3512360.43]&quot;(3 512)&quot;;General"/>
    <numFmt numFmtId="168" formatCode="[=-1106000]&quot;(1 106)&quot;;General"/>
    <numFmt numFmtId="169" formatCode="[=0]&quot;-&quot;;General"/>
    <numFmt numFmtId="170" formatCode="0,"/>
    <numFmt numFmtId="171" formatCode="[=-685000]&quot;(685)&quot;;General"/>
    <numFmt numFmtId="172" formatCode="[=-1671000]&quot;(1 671)&quot;;General"/>
    <numFmt numFmtId="173" formatCode="[=-1376000]&quot;(1 376)&quot;;General"/>
    <numFmt numFmtId="174" formatCode="[=-9953000]&quot;(9 953)&quot;;General"/>
    <numFmt numFmtId="175" formatCode="[=-892000]&quot;(892)&quot;;General"/>
    <numFmt numFmtId="176" formatCode="[=-3156000]&quot;(3 156)&quot;;General"/>
    <numFmt numFmtId="177" formatCode="[=-2803000]&quot;(2 803)&quot;;General"/>
    <numFmt numFmtId="178" formatCode="[=-732000]&quot;(732)&quot;;General"/>
    <numFmt numFmtId="179" formatCode="[=-3176000]&quot;(3 176)&quot;;General"/>
    <numFmt numFmtId="180" formatCode="[=-2601000]&quot;(2 601)&quot;;General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[Red]\-#,##0\ "/>
    <numFmt numFmtId="186" formatCode="_-* #,##0.0_р_._-;\-* #,##0.0_р_._-;_-* &quot;-&quot;??_р_._-;_-@_-"/>
    <numFmt numFmtId="187" formatCode="_-* #,##0_р_._-;\-* #,##0_р_._-;_-* &quot;-&quot;??_р_._-;_-@_-"/>
    <numFmt numFmtId="188" formatCode="#,##0_ ;\-#,##0\ "/>
  </numFmts>
  <fonts count="41">
    <font>
      <sz val="9"/>
      <color theme="1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u val="single"/>
      <sz val="13.05"/>
      <color indexed="12"/>
      <name val="Calibri"/>
      <family val="2"/>
    </font>
    <font>
      <u val="single"/>
      <sz val="13.05"/>
      <color indexed="20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u val="single"/>
      <sz val="13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u val="single"/>
      <sz val="13.05"/>
      <color theme="11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0" xfId="0" applyNumberFormat="1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/>
    </xf>
    <xf numFmtId="174" fontId="18" fillId="0" borderId="0" xfId="0" applyNumberFormat="1" applyFont="1" applyBorder="1" applyAlignment="1">
      <alignment/>
    </xf>
    <xf numFmtId="175" fontId="18" fillId="0" borderId="0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177" fontId="18" fillId="0" borderId="0" xfId="0" applyNumberFormat="1" applyFont="1" applyBorder="1" applyAlignment="1">
      <alignment/>
    </xf>
    <xf numFmtId="169" fontId="18" fillId="0" borderId="0" xfId="0" applyNumberFormat="1" applyFont="1" applyBorder="1" applyAlignment="1">
      <alignment/>
    </xf>
    <xf numFmtId="170" fontId="18" fillId="0" borderId="0" xfId="0" applyNumberFormat="1" applyFont="1" applyBorder="1" applyAlignment="1">
      <alignment/>
    </xf>
    <xf numFmtId="178" fontId="18" fillId="0" borderId="0" xfId="0" applyNumberFormat="1" applyFont="1" applyBorder="1" applyAlignment="1">
      <alignment/>
    </xf>
    <xf numFmtId="179" fontId="18" fillId="0" borderId="0" xfId="0" applyNumberFormat="1" applyFont="1" applyBorder="1" applyAlignment="1">
      <alignment/>
    </xf>
    <xf numFmtId="0" fontId="18" fillId="0" borderId="0" xfId="0" applyNumberFormat="1" applyFont="1" applyBorder="1" applyAlignment="1">
      <alignment/>
    </xf>
    <xf numFmtId="180" fontId="18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" fontId="19" fillId="0" borderId="13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1" fontId="19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1" fontId="19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9" fontId="19" fillId="0" borderId="10" xfId="57" applyFont="1" applyBorder="1" applyAlignment="1">
      <alignment horizontal="center" vertical="center"/>
    </xf>
    <xf numFmtId="187" fontId="19" fillId="0" borderId="18" xfId="60" applyNumberFormat="1" applyFont="1" applyBorder="1" applyAlignment="1">
      <alignment horizontal="center" vertical="center"/>
    </xf>
    <xf numFmtId="187" fontId="19" fillId="0" borderId="19" xfId="60" applyNumberFormat="1" applyFont="1" applyBorder="1" applyAlignment="1">
      <alignment horizontal="center" vertical="center"/>
    </xf>
    <xf numFmtId="187" fontId="19" fillId="0" borderId="20" xfId="60" applyNumberFormat="1" applyFont="1" applyBorder="1" applyAlignment="1">
      <alignment horizontal="center" vertical="center"/>
    </xf>
    <xf numFmtId="187" fontId="19" fillId="0" borderId="21" xfId="60" applyNumberFormat="1" applyFont="1" applyBorder="1" applyAlignment="1">
      <alignment horizontal="center" vertical="center"/>
    </xf>
    <xf numFmtId="187" fontId="19" fillId="0" borderId="22" xfId="60" applyNumberFormat="1" applyFont="1" applyBorder="1" applyAlignment="1">
      <alignment horizontal="center" vertical="center"/>
    </xf>
    <xf numFmtId="187" fontId="19" fillId="0" borderId="23" xfId="60" applyNumberFormat="1" applyFont="1" applyBorder="1" applyAlignment="1">
      <alignment horizontal="center" vertical="center"/>
    </xf>
    <xf numFmtId="187" fontId="20" fillId="0" borderId="24" xfId="60" applyNumberFormat="1" applyFont="1" applyBorder="1" applyAlignment="1">
      <alignment horizontal="center" vertical="center"/>
    </xf>
    <xf numFmtId="187" fontId="20" fillId="0" borderId="25" xfId="60" applyNumberFormat="1" applyFont="1" applyBorder="1" applyAlignment="1">
      <alignment horizontal="center" vertical="center"/>
    </xf>
    <xf numFmtId="188" fontId="19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88" fontId="0" fillId="0" borderId="0" xfId="0" applyNumberFormat="1" applyFont="1" applyAlignment="1">
      <alignment vertical="center"/>
    </xf>
    <xf numFmtId="9" fontId="0" fillId="0" borderId="0" xfId="57" applyFont="1" applyAlignment="1">
      <alignment/>
    </xf>
    <xf numFmtId="9" fontId="0" fillId="0" borderId="0" xfId="57" applyFont="1" applyAlignment="1">
      <alignment vertical="center"/>
    </xf>
    <xf numFmtId="0" fontId="0" fillId="0" borderId="0" xfId="0" applyFill="1" applyBorder="1" applyAlignment="1">
      <alignment horizontal="left" vertical="center"/>
    </xf>
    <xf numFmtId="187" fontId="0" fillId="0" borderId="0" xfId="0" applyNumberFormat="1" applyFont="1" applyBorder="1" applyAlignment="1">
      <alignment/>
    </xf>
    <xf numFmtId="187" fontId="0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8"/>
  <sheetViews>
    <sheetView zoomScale="130" zoomScaleNormal="130" zoomScalePageLayoutView="0" workbookViewId="0" topLeftCell="A1">
      <selection activeCell="C29" sqref="C29"/>
    </sheetView>
  </sheetViews>
  <sheetFormatPr defaultColWidth="9.33203125" defaultRowHeight="12"/>
  <cols>
    <col min="1" max="1" width="1.83203125" style="2" customWidth="1"/>
    <col min="2" max="2" width="50.33203125" style="2" customWidth="1"/>
    <col min="3" max="3" width="9.33203125" style="2" customWidth="1"/>
    <col min="4" max="5" width="12.83203125" style="2" customWidth="1"/>
    <col min="6" max="16384" width="9.33203125" style="2" customWidth="1"/>
  </cols>
  <sheetData>
    <row r="1" spans="2:10" ht="12">
      <c r="B1" t="s">
        <v>23</v>
      </c>
      <c r="G1" s="40" t="s">
        <v>41</v>
      </c>
      <c r="H1" s="41"/>
      <c r="I1" s="41"/>
      <c r="J1" s="41"/>
    </row>
    <row r="2" spans="2:6" ht="12">
      <c r="B2" s="3"/>
      <c r="C2" s="3"/>
      <c r="D2" s="3"/>
      <c r="E2" s="3"/>
      <c r="F2" s="3"/>
    </row>
    <row r="3" spans="2:6" s="1" customFormat="1" ht="42.75" customHeight="1">
      <c r="B3" s="16" t="s">
        <v>0</v>
      </c>
      <c r="C3" s="17" t="s">
        <v>20</v>
      </c>
      <c r="D3" s="17" t="s">
        <v>21</v>
      </c>
      <c r="E3" s="17" t="s">
        <v>22</v>
      </c>
      <c r="F3" s="4"/>
    </row>
    <row r="4" spans="2:6" ht="12">
      <c r="B4" s="18" t="s">
        <v>1</v>
      </c>
      <c r="C4" s="20">
        <v>2110</v>
      </c>
      <c r="D4" s="30">
        <v>175568</v>
      </c>
      <c r="E4" s="31">
        <v>86897</v>
      </c>
      <c r="F4" s="5"/>
    </row>
    <row r="5" spans="2:6" ht="12">
      <c r="B5" s="19" t="s">
        <v>2</v>
      </c>
      <c r="C5" s="21">
        <v>2120</v>
      </c>
      <c r="D5" s="32">
        <v>-171421</v>
      </c>
      <c r="E5" s="33">
        <v>-81333</v>
      </c>
      <c r="F5" s="6"/>
    </row>
    <row r="6" spans="2:6" ht="12">
      <c r="B6" s="19" t="s">
        <v>3</v>
      </c>
      <c r="C6" s="21">
        <v>2100</v>
      </c>
      <c r="D6" s="32">
        <v>4147</v>
      </c>
      <c r="E6" s="33">
        <v>5564</v>
      </c>
      <c r="F6" s="5"/>
    </row>
    <row r="7" spans="2:6" ht="12">
      <c r="B7" s="19" t="s">
        <v>4</v>
      </c>
      <c r="C7" s="21">
        <v>2210</v>
      </c>
      <c r="D7" s="32"/>
      <c r="E7" s="33"/>
      <c r="F7" s="7"/>
    </row>
    <row r="8" spans="2:6" ht="12">
      <c r="B8" s="19" t="s">
        <v>5</v>
      </c>
      <c r="C8" s="21">
        <v>2220</v>
      </c>
      <c r="D8" s="32"/>
      <c r="E8" s="33"/>
      <c r="F8" s="8"/>
    </row>
    <row r="9" spans="2:6" ht="12">
      <c r="B9" s="19" t="s">
        <v>6</v>
      </c>
      <c r="C9" s="21">
        <v>2200</v>
      </c>
      <c r="D9" s="32">
        <v>4147</v>
      </c>
      <c r="E9" s="33">
        <v>5564</v>
      </c>
      <c r="F9" s="9"/>
    </row>
    <row r="10" spans="2:6" ht="12">
      <c r="B10" s="19" t="s">
        <v>7</v>
      </c>
      <c r="C10" s="21">
        <v>2310</v>
      </c>
      <c r="D10" s="32"/>
      <c r="E10" s="33"/>
      <c r="F10" s="10"/>
    </row>
    <row r="11" spans="2:6" ht="12">
      <c r="B11" s="19" t="s">
        <v>8</v>
      </c>
      <c r="C11" s="21">
        <v>2320</v>
      </c>
      <c r="D11" s="32">
        <v>305</v>
      </c>
      <c r="E11" s="33">
        <v>886</v>
      </c>
      <c r="F11" s="11"/>
    </row>
    <row r="12" spans="2:6" ht="12">
      <c r="B12" s="19" t="s">
        <v>9</v>
      </c>
      <c r="C12" s="21">
        <v>2330</v>
      </c>
      <c r="D12" s="32">
        <v>-1301</v>
      </c>
      <c r="E12" s="33">
        <v>-99</v>
      </c>
      <c r="F12" s="10"/>
    </row>
    <row r="13" spans="2:6" ht="12">
      <c r="B13" s="19" t="s">
        <v>10</v>
      </c>
      <c r="C13" s="21">
        <v>2340</v>
      </c>
      <c r="D13" s="32">
        <v>3434</v>
      </c>
      <c r="E13" s="33">
        <v>3342</v>
      </c>
      <c r="F13" s="11"/>
    </row>
    <row r="14" spans="2:6" ht="12">
      <c r="B14" s="19" t="s">
        <v>11</v>
      </c>
      <c r="C14" s="21">
        <v>2350</v>
      </c>
      <c r="D14" s="32">
        <v>-2901</v>
      </c>
      <c r="E14" s="33">
        <v>-2797</v>
      </c>
      <c r="F14" s="12"/>
    </row>
    <row r="15" spans="2:6" ht="12">
      <c r="B15" s="19" t="s">
        <v>12</v>
      </c>
      <c r="C15" s="21">
        <v>2300</v>
      </c>
      <c r="D15" s="32">
        <v>3684</v>
      </c>
      <c r="E15" s="33">
        <v>6896</v>
      </c>
      <c r="F15" s="13"/>
    </row>
    <row r="16" spans="2:6" ht="12">
      <c r="B16" s="19" t="s">
        <v>13</v>
      </c>
      <c r="C16" s="21">
        <v>2410</v>
      </c>
      <c r="D16" s="32"/>
      <c r="E16" s="33"/>
      <c r="F16" s="10"/>
    </row>
    <row r="17" spans="2:6" ht="12">
      <c r="B17" s="19" t="s">
        <v>19</v>
      </c>
      <c r="C17" s="21">
        <v>2421</v>
      </c>
      <c r="D17" s="32">
        <v>-116</v>
      </c>
      <c r="E17" s="33">
        <v>-109</v>
      </c>
      <c r="F17" s="10"/>
    </row>
    <row r="18" spans="2:6" ht="12">
      <c r="B18" s="19" t="s">
        <v>14</v>
      </c>
      <c r="C18" s="21">
        <v>2430</v>
      </c>
      <c r="D18" s="32">
        <v>-118</v>
      </c>
      <c r="E18" s="33">
        <v>-321</v>
      </c>
      <c r="F18" s="10"/>
    </row>
    <row r="19" spans="2:7" ht="12">
      <c r="B19" s="19" t="s">
        <v>15</v>
      </c>
      <c r="C19" s="21">
        <v>2450</v>
      </c>
      <c r="D19" s="32">
        <v>-735</v>
      </c>
      <c r="E19" s="33">
        <v>-2938</v>
      </c>
      <c r="F19" s="11"/>
      <c r="G19" s="48"/>
    </row>
    <row r="20" spans="2:7" ht="12">
      <c r="B20" s="19" t="s">
        <v>16</v>
      </c>
      <c r="C20" s="22"/>
      <c r="D20" s="32"/>
      <c r="E20" s="33"/>
      <c r="F20" s="14"/>
      <c r="G20" s="48"/>
    </row>
    <row r="21" spans="2:6" ht="12">
      <c r="B21" s="23" t="s">
        <v>17</v>
      </c>
      <c r="C21" s="24">
        <v>2460</v>
      </c>
      <c r="D21" s="34">
        <v>-18</v>
      </c>
      <c r="E21" s="35">
        <v>-627</v>
      </c>
      <c r="F21" s="10"/>
    </row>
    <row r="22" spans="2:7" ht="12">
      <c r="B22" s="25" t="s">
        <v>18</v>
      </c>
      <c r="C22" s="26">
        <v>2400</v>
      </c>
      <c r="D22" s="36">
        <v>2813</v>
      </c>
      <c r="E22" s="37">
        <v>3010</v>
      </c>
      <c r="F22" s="15"/>
      <c r="G22" s="48"/>
    </row>
    <row r="23" spans="2:7" ht="12">
      <c r="B23" s="3"/>
      <c r="C23" s="3"/>
      <c r="D23" s="3"/>
      <c r="E23" s="3"/>
      <c r="F23" s="3"/>
      <c r="G23" s="44"/>
    </row>
    <row r="24" spans="2:6" ht="12">
      <c r="B24" s="3"/>
      <c r="C24" s="3"/>
      <c r="D24" s="3"/>
      <c r="E24" s="3"/>
      <c r="F24" s="3"/>
    </row>
    <row r="25" spans="2:6" ht="12">
      <c r="B25" s="3"/>
      <c r="C25" s="3"/>
      <c r="D25" s="3"/>
      <c r="E25" s="3"/>
      <c r="F25" s="3"/>
    </row>
    <row r="26" spans="2:6" ht="12">
      <c r="B26" s="3"/>
      <c r="C26" s="3"/>
      <c r="D26" s="3"/>
      <c r="E26" s="47"/>
      <c r="F26" s="3"/>
    </row>
    <row r="27" spans="2:6" ht="12">
      <c r="B27" s="3"/>
      <c r="C27" s="3"/>
      <c r="D27" s="3"/>
      <c r="E27" s="3"/>
      <c r="F27" s="3"/>
    </row>
    <row r="28" spans="2:6" ht="12">
      <c r="B28" s="3"/>
      <c r="C28" s="3"/>
      <c r="D28" s="3"/>
      <c r="E28" s="3"/>
      <c r="F2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3"/>
  <sheetViews>
    <sheetView tabSelected="1" zoomScale="145" zoomScaleNormal="145" zoomScalePageLayoutView="0" workbookViewId="0" topLeftCell="A1">
      <selection activeCell="G43" sqref="G43"/>
    </sheetView>
  </sheetViews>
  <sheetFormatPr defaultColWidth="9.33203125" defaultRowHeight="12"/>
  <cols>
    <col min="1" max="1" width="1.83203125" style="2" customWidth="1"/>
    <col min="2" max="2" width="41.5" style="2" customWidth="1"/>
    <col min="3" max="10" width="12.83203125" style="2" customWidth="1"/>
    <col min="11" max="16384" width="9.33203125" style="2" customWidth="1"/>
  </cols>
  <sheetData>
    <row r="2" ht="12">
      <c r="B2" t="s">
        <v>36</v>
      </c>
    </row>
    <row r="4" spans="2:10" ht="12">
      <c r="B4" s="27" t="s">
        <v>24</v>
      </c>
      <c r="C4" s="27" t="s">
        <v>25</v>
      </c>
      <c r="D4" s="27"/>
      <c r="E4" s="27" t="s">
        <v>26</v>
      </c>
      <c r="F4" s="27"/>
      <c r="G4" s="27" t="s">
        <v>27</v>
      </c>
      <c r="H4" s="27"/>
      <c r="I4" s="27" t="s">
        <v>28</v>
      </c>
      <c r="J4" s="27" t="s">
        <v>29</v>
      </c>
    </row>
    <row r="5" spans="2:10" ht="24">
      <c r="B5" s="27"/>
      <c r="C5" s="16" t="s">
        <v>30</v>
      </c>
      <c r="D5" s="16" t="s">
        <v>31</v>
      </c>
      <c r="E5" s="16" t="s">
        <v>30</v>
      </c>
      <c r="F5" s="16" t="s">
        <v>31</v>
      </c>
      <c r="G5" s="16" t="s">
        <v>30</v>
      </c>
      <c r="H5" s="16" t="s">
        <v>32</v>
      </c>
      <c r="I5" s="27"/>
      <c r="J5" s="27"/>
    </row>
    <row r="6" spans="2:10" ht="12">
      <c r="B6" s="28" t="s">
        <v>33</v>
      </c>
      <c r="C6" s="38">
        <f>'Форма 2'!E9</f>
        <v>5564</v>
      </c>
      <c r="D6" s="29">
        <f>C6/$C$8</f>
        <v>0.8068445475638051</v>
      </c>
      <c r="E6" s="38">
        <f>'Форма 2'!D9</f>
        <v>4147</v>
      </c>
      <c r="F6" s="29">
        <f>E6/$E$8</f>
        <v>1.1256786102062974</v>
      </c>
      <c r="G6" s="38">
        <f>E6-C6</f>
        <v>-1417</v>
      </c>
      <c r="H6" s="29">
        <f>F6-D6</f>
        <v>0.31883406264249237</v>
      </c>
      <c r="I6" s="29">
        <f>IF(OR(C6=0,E6=0),0,E6/C6)</f>
        <v>0.7453271028037384</v>
      </c>
      <c r="J6" s="29">
        <f>IF(OR(C6=0,G6=0),0,G6/C6)</f>
        <v>-0.2546728971962617</v>
      </c>
    </row>
    <row r="7" spans="2:10" ht="12">
      <c r="B7" s="28" t="s">
        <v>34</v>
      </c>
      <c r="C7" s="38">
        <f>'Форма 2'!E10+'Форма 2'!E11+'Форма 2'!E12+'Форма 2'!E13+'Форма 2'!E14</f>
        <v>1332</v>
      </c>
      <c r="D7" s="29">
        <f>C7/$C$8</f>
        <v>0.1931554524361949</v>
      </c>
      <c r="E7" s="38">
        <f>'Форма 2'!D10+'Форма 2'!D11+'Форма 2'!D12+'Форма 2'!D13+'Форма 2'!D14</f>
        <v>-463</v>
      </c>
      <c r="F7" s="29">
        <f>E7/$E$8</f>
        <v>-0.1256786102062975</v>
      </c>
      <c r="G7" s="38">
        <f>E7-C7</f>
        <v>-1795</v>
      </c>
      <c r="H7" s="29">
        <f>F7-D7</f>
        <v>-0.31883406264249237</v>
      </c>
      <c r="I7" s="29">
        <f>IF(OR(C7=0,E7=0),0,E7/C7)</f>
        <v>-0.3475975975975976</v>
      </c>
      <c r="J7" s="29">
        <f>IF(OR(C7=0,G7=0),0,G7/C7)</f>
        <v>-1.3475975975975976</v>
      </c>
    </row>
    <row r="8" spans="2:10" ht="12">
      <c r="B8" s="28" t="s">
        <v>35</v>
      </c>
      <c r="C8" s="38">
        <f>C6+C7</f>
        <v>6896</v>
      </c>
      <c r="D8" s="29">
        <f>C8/$C$8</f>
        <v>1</v>
      </c>
      <c r="E8" s="38">
        <f>E6+E7</f>
        <v>3684</v>
      </c>
      <c r="F8" s="29">
        <f>E8/$E$8</f>
        <v>1</v>
      </c>
      <c r="G8" s="38">
        <f>G6+G7</f>
        <v>-3212</v>
      </c>
      <c r="H8" s="29"/>
      <c r="I8" s="29">
        <f>IF(OR(C8=0,E8=0),0,E8/C8)</f>
        <v>0.5342227378190255</v>
      </c>
      <c r="J8" s="29">
        <f>IF(OR(C8=0,G8=0),0,G8/C8)</f>
        <v>-0.4657772621809745</v>
      </c>
    </row>
    <row r="11" ht="12">
      <c r="B11" s="39" t="s">
        <v>37</v>
      </c>
    </row>
    <row r="13" spans="2:12" ht="12">
      <c r="B13" s="27" t="s">
        <v>24</v>
      </c>
      <c r="C13" s="27" t="s">
        <v>25</v>
      </c>
      <c r="D13" s="27"/>
      <c r="E13" s="27" t="s">
        <v>26</v>
      </c>
      <c r="F13" s="27"/>
      <c r="G13" s="27" t="s">
        <v>27</v>
      </c>
      <c r="H13" s="27"/>
      <c r="I13" s="27" t="s">
        <v>28</v>
      </c>
      <c r="J13" s="27" t="s">
        <v>29</v>
      </c>
      <c r="L13" t="s">
        <v>44</v>
      </c>
    </row>
    <row r="14" spans="2:14" ht="24">
      <c r="B14" s="27"/>
      <c r="C14" s="16" t="s">
        <v>30</v>
      </c>
      <c r="D14" s="16" t="s">
        <v>31</v>
      </c>
      <c r="E14" s="16" t="s">
        <v>30</v>
      </c>
      <c r="F14" s="16" t="s">
        <v>31</v>
      </c>
      <c r="G14" s="16" t="s">
        <v>30</v>
      </c>
      <c r="H14" s="16" t="s">
        <v>32</v>
      </c>
      <c r="I14" s="27"/>
      <c r="J14" s="27"/>
      <c r="L14" s="43">
        <f>E16+E17+E18</f>
        <v>171421</v>
      </c>
      <c r="M14" s="43">
        <f>C16+C17+C18</f>
        <v>81333</v>
      </c>
      <c r="N14" s="45">
        <f>L14/M14</f>
        <v>2.107643883786409</v>
      </c>
    </row>
    <row r="15" spans="2:10" ht="12">
      <c r="B15" s="42" t="s">
        <v>43</v>
      </c>
      <c r="C15" s="38">
        <f>'Форма 2'!E4</f>
        <v>86897</v>
      </c>
      <c r="D15" s="29">
        <f>C15/$C$15</f>
        <v>1</v>
      </c>
      <c r="E15" s="38">
        <f>'Форма 2'!D4</f>
        <v>175568</v>
      </c>
      <c r="F15" s="29">
        <f>E15/$E$15</f>
        <v>1</v>
      </c>
      <c r="G15" s="38">
        <f>E15-C15</f>
        <v>88671</v>
      </c>
      <c r="H15" s="29"/>
      <c r="I15" s="29">
        <f>IF(OR(C15=0,E15=0),0,E15/C15)</f>
        <v>2.020414974049737</v>
      </c>
      <c r="J15" s="29">
        <f>IF(OR(C15=0,G15=0),0,G15/C15)</f>
        <v>1.020414974049737</v>
      </c>
    </row>
    <row r="16" spans="2:10" ht="12">
      <c r="B16" s="28" t="s">
        <v>38</v>
      </c>
      <c r="C16" s="38">
        <f>-'Форма 2'!E5</f>
        <v>81333</v>
      </c>
      <c r="D16" s="29">
        <f>C16/$C$15</f>
        <v>0.9359701715824482</v>
      </c>
      <c r="E16" s="38">
        <f>-'Форма 2'!D5</f>
        <v>171421</v>
      </c>
      <c r="F16" s="29">
        <f>E16/$E$15</f>
        <v>0.9763795224642304</v>
      </c>
      <c r="G16" s="38">
        <f>E16-C16</f>
        <v>90088</v>
      </c>
      <c r="H16" s="29">
        <f>F16-D16</f>
        <v>0.04040935088178221</v>
      </c>
      <c r="I16" s="29">
        <f>IF(OR(C16=0,E16=0),0,E16/C16)</f>
        <v>2.107643883786409</v>
      </c>
      <c r="J16" s="29">
        <f>IF(OR(C16=0,G16=0),0,G16/C16)</f>
        <v>1.1076438837864089</v>
      </c>
    </row>
    <row r="17" spans="2:10" ht="12">
      <c r="B17" s="28" t="s">
        <v>39</v>
      </c>
      <c r="C17" s="38">
        <f>-'Форма 2'!E8</f>
        <v>0</v>
      </c>
      <c r="D17" s="29">
        <f>C17/$C$15</f>
        <v>0</v>
      </c>
      <c r="E17" s="38">
        <f>-'Форма 2'!D8</f>
        <v>0</v>
      </c>
      <c r="F17" s="29">
        <f>E17/$E$15</f>
        <v>0</v>
      </c>
      <c r="G17" s="38">
        <f>E17-C17</f>
        <v>0</v>
      </c>
      <c r="H17" s="29">
        <f>F17-D17</f>
        <v>0</v>
      </c>
      <c r="I17" s="29">
        <f>IF(OR(C17=0,E17=0),0,E17/C17)</f>
        <v>0</v>
      </c>
      <c r="J17" s="29">
        <f>IF(OR(C17=0,G17=0),0,G17/C17)</f>
        <v>0</v>
      </c>
    </row>
    <row r="18" spans="2:10" ht="12">
      <c r="B18" s="28" t="s">
        <v>40</v>
      </c>
      <c r="C18" s="38">
        <f>-'Форма 2'!E7</f>
        <v>0</v>
      </c>
      <c r="D18" s="29">
        <f>C18/$C$15</f>
        <v>0</v>
      </c>
      <c r="E18" s="38">
        <f>-'Форма 2'!D7</f>
        <v>0</v>
      </c>
      <c r="F18" s="29">
        <f>E18/$E$15</f>
        <v>0</v>
      </c>
      <c r="G18" s="38">
        <f>E18-C18</f>
        <v>0</v>
      </c>
      <c r="H18" s="29">
        <f>F18-D18</f>
        <v>0</v>
      </c>
      <c r="I18" s="29">
        <f>IF(OR(C18=0,E18=0),0,E18/C18)</f>
        <v>0</v>
      </c>
      <c r="J18" s="29">
        <f>IF(OR(C18=0,G18=0),0,G18/C18)</f>
        <v>0</v>
      </c>
    </row>
    <row r="19" spans="2:10" ht="12">
      <c r="B19" s="42" t="s">
        <v>42</v>
      </c>
      <c r="C19" s="38">
        <f>C15-C16-C17-C18</f>
        <v>5564</v>
      </c>
      <c r="D19" s="29">
        <f>C19/$C$15</f>
        <v>0.06402982841755181</v>
      </c>
      <c r="E19" s="38">
        <f>E15-E16-E17-E18</f>
        <v>4147</v>
      </c>
      <c r="F19" s="29">
        <f>E19/$E$15</f>
        <v>0.023620477535769617</v>
      </c>
      <c r="G19" s="38">
        <f>G15-G16-G17-G18</f>
        <v>-1417</v>
      </c>
      <c r="H19" s="29">
        <f>F19-D19</f>
        <v>-0.04040935088178219</v>
      </c>
      <c r="I19" s="29">
        <f>IF(OR(C19=0,E19=0),0,E19/C19)</f>
        <v>0.7453271028037384</v>
      </c>
      <c r="J19" s="29">
        <f>IF(OR(C19=0,G19=0),0,G19/C19)</f>
        <v>-0.2546728971962617</v>
      </c>
    </row>
    <row r="22" ht="12">
      <c r="B22" s="46" t="s">
        <v>52</v>
      </c>
    </row>
    <row r="24" spans="2:12" ht="12">
      <c r="B24" s="27" t="s">
        <v>24</v>
      </c>
      <c r="C24" s="27" t="s">
        <v>25</v>
      </c>
      <c r="D24" s="27"/>
      <c r="E24" s="27" t="s">
        <v>26</v>
      </c>
      <c r="F24" s="27"/>
      <c r="G24" s="27" t="s">
        <v>27</v>
      </c>
      <c r="H24" s="27"/>
      <c r="I24" s="27" t="s">
        <v>28</v>
      </c>
      <c r="J24" s="27" t="s">
        <v>29</v>
      </c>
      <c r="L24"/>
    </row>
    <row r="25" spans="2:14" ht="24">
      <c r="B25" s="27"/>
      <c r="C25" s="16" t="s">
        <v>30</v>
      </c>
      <c r="D25" s="16" t="s">
        <v>31</v>
      </c>
      <c r="E25" s="16" t="s">
        <v>30</v>
      </c>
      <c r="F25" s="16" t="s">
        <v>31</v>
      </c>
      <c r="G25" s="16" t="s">
        <v>30</v>
      </c>
      <c r="H25" s="16" t="s">
        <v>32</v>
      </c>
      <c r="I25" s="27"/>
      <c r="J25" s="27"/>
      <c r="L25" s="43"/>
      <c r="M25" s="43"/>
      <c r="N25" s="45"/>
    </row>
    <row r="26" spans="2:10" ht="24">
      <c r="B26" s="42" t="s">
        <v>45</v>
      </c>
      <c r="C26" s="38">
        <f>SUM(C27:C29)</f>
        <v>4228</v>
      </c>
      <c r="D26" s="29">
        <f>C26/$C$26</f>
        <v>1</v>
      </c>
      <c r="E26" s="38">
        <f>SUM(E27:E29)</f>
        <v>3739</v>
      </c>
      <c r="F26" s="29">
        <f>E26/$E$26</f>
        <v>1</v>
      </c>
      <c r="G26" s="38">
        <f>E26-C26</f>
        <v>-489</v>
      </c>
      <c r="H26" s="29"/>
      <c r="I26" s="29">
        <f>IF(OR(C26=0,E26=0),0,E26/C26)</f>
        <v>0.8843424787133396</v>
      </c>
      <c r="J26" s="29">
        <f>IF(OR(C26=0,G26=0),0,G26/C26)</f>
        <v>-0.11565752128666036</v>
      </c>
    </row>
    <row r="27" spans="2:10" ht="12">
      <c r="B27" s="28" t="s">
        <v>46</v>
      </c>
      <c r="C27" s="38">
        <f>'Форма 2'!E11</f>
        <v>886</v>
      </c>
      <c r="D27" s="29">
        <f>C27/$C$26</f>
        <v>0.20955534531693473</v>
      </c>
      <c r="E27" s="38">
        <f>'Форма 2'!D11</f>
        <v>305</v>
      </c>
      <c r="F27" s="29">
        <f>E27/$E$26</f>
        <v>0.08157261299812785</v>
      </c>
      <c r="G27" s="38">
        <f aca="true" t="shared" si="0" ref="G27:G32">E27-C27</f>
        <v>-581</v>
      </c>
      <c r="H27" s="29">
        <f>F27-D27</f>
        <v>-0.12798273231880689</v>
      </c>
      <c r="I27" s="29">
        <f>IF(OR(C27=0,E27=0),0,E27/C27)</f>
        <v>0.3442437923250564</v>
      </c>
      <c r="J27" s="29">
        <f>IF(OR(C27=0,G27=0),0,G27/C27)</f>
        <v>-0.6557562076749436</v>
      </c>
    </row>
    <row r="28" spans="2:10" ht="24">
      <c r="B28" s="28" t="s">
        <v>47</v>
      </c>
      <c r="C28" s="38">
        <f>'Форма 2'!E10</f>
        <v>0</v>
      </c>
      <c r="D28" s="29">
        <f>C28/$C$26</f>
        <v>0</v>
      </c>
      <c r="E28" s="38">
        <f>'Форма 2'!D10</f>
        <v>0</v>
      </c>
      <c r="F28" s="29">
        <f>E28/$E$26</f>
        <v>0</v>
      </c>
      <c r="G28" s="38">
        <f t="shared" si="0"/>
        <v>0</v>
      </c>
      <c r="H28" s="29">
        <f>F28-D28</f>
        <v>0</v>
      </c>
      <c r="I28" s="29">
        <f>IF(OR(C28=0,E28=0),0,E28/C28)</f>
        <v>0</v>
      </c>
      <c r="J28" s="29">
        <f>IF(OR(C28=0,G28=0),0,G28/C28)</f>
        <v>0</v>
      </c>
    </row>
    <row r="29" spans="2:10" ht="12">
      <c r="B29" s="28" t="s">
        <v>48</v>
      </c>
      <c r="C29" s="38">
        <f>'Форма 2'!E13</f>
        <v>3342</v>
      </c>
      <c r="D29" s="29">
        <f>C29/$C$26</f>
        <v>0.7904446546830652</v>
      </c>
      <c r="E29" s="38">
        <f>'Форма 2'!D13</f>
        <v>3434</v>
      </c>
      <c r="F29" s="29">
        <f>E29/$E$26</f>
        <v>0.9184273870018722</v>
      </c>
      <c r="G29" s="38">
        <f t="shared" si="0"/>
        <v>92</v>
      </c>
      <c r="H29" s="29">
        <f>F29-D29</f>
        <v>0.12798273231880697</v>
      </c>
      <c r="I29" s="29">
        <f>IF(OR(C29=0,E29=0),0,E29/C29)</f>
        <v>1.0275284260921604</v>
      </c>
      <c r="J29" s="29">
        <f>IF(OR(C29=0,G29=0),0,G29/C29)</f>
        <v>0.02752842609216038</v>
      </c>
    </row>
    <row r="30" spans="2:10" ht="24">
      <c r="B30" s="42" t="s">
        <v>49</v>
      </c>
      <c r="C30" s="38">
        <f>SUM(C31:C32)</f>
        <v>2896</v>
      </c>
      <c r="D30" s="29">
        <f>C30/$C$30</f>
        <v>1</v>
      </c>
      <c r="E30" s="38">
        <f>SUM(E31:E32)</f>
        <v>4202</v>
      </c>
      <c r="F30" s="29">
        <f>E30/$E$30</f>
        <v>1</v>
      </c>
      <c r="G30" s="38">
        <f t="shared" si="0"/>
        <v>1306</v>
      </c>
      <c r="H30" s="29"/>
      <c r="I30" s="29">
        <f>IF(OR(C30=0,E30=0),0,E30/C30)</f>
        <v>1.4509668508287292</v>
      </c>
      <c r="J30" s="29">
        <f>IF(OR(C30=0,G30=0),0,G30/C30)</f>
        <v>0.4509668508287293</v>
      </c>
    </row>
    <row r="31" spans="2:10" ht="12">
      <c r="B31" s="42" t="s">
        <v>50</v>
      </c>
      <c r="C31" s="38">
        <f>-'Форма 2'!E12</f>
        <v>99</v>
      </c>
      <c r="D31" s="29">
        <f>C31/$C$30</f>
        <v>0.03418508287292818</v>
      </c>
      <c r="E31" s="38">
        <f>-'Форма 2'!D12</f>
        <v>1301</v>
      </c>
      <c r="F31" s="29">
        <f>E31/$E$30</f>
        <v>0.30961446930033315</v>
      </c>
      <c r="G31" s="38">
        <f t="shared" si="0"/>
        <v>1202</v>
      </c>
      <c r="H31" s="29">
        <f>F31-D31</f>
        <v>0.275429386427405</v>
      </c>
      <c r="I31" s="29">
        <f>IF(OR(C31=0,E31=0),0,E31/C31)</f>
        <v>13.141414141414142</v>
      </c>
      <c r="J31" s="29">
        <f>IF(OR(C31=0,G31=0),0,G31/C31)</f>
        <v>12.141414141414142</v>
      </c>
    </row>
    <row r="32" spans="2:10" ht="12">
      <c r="B32" s="42" t="s">
        <v>51</v>
      </c>
      <c r="C32" s="38">
        <f>-'Форма 2'!E14</f>
        <v>2797</v>
      </c>
      <c r="D32" s="29">
        <f>C32/$C$30</f>
        <v>0.9658149171270718</v>
      </c>
      <c r="E32" s="38">
        <f>-'Форма 2'!D14</f>
        <v>2901</v>
      </c>
      <c r="F32" s="29">
        <f>E32/$E$30</f>
        <v>0.6903855306996668</v>
      </c>
      <c r="G32" s="38">
        <f t="shared" si="0"/>
        <v>104</v>
      </c>
      <c r="H32" s="29">
        <f>F32-D32</f>
        <v>-0.275429386427405</v>
      </c>
      <c r="I32" s="29">
        <f>IF(OR(C32=0,E32=0),0,E32/C32)</f>
        <v>1.0371826957454415</v>
      </c>
      <c r="J32" s="29">
        <f>IF(OR(C32=0,G32=0),0,G32/C32)</f>
        <v>0.037182695745441544</v>
      </c>
    </row>
    <row r="33" spans="2:10" ht="24">
      <c r="B33" s="42" t="s">
        <v>53</v>
      </c>
      <c r="C33" s="38">
        <f>C26-C30</f>
        <v>1332</v>
      </c>
      <c r="D33" s="29"/>
      <c r="E33" s="38">
        <f>E26-E30</f>
        <v>-463</v>
      </c>
      <c r="F33" s="29"/>
      <c r="G33" s="38">
        <f>G26-G30</f>
        <v>-1795</v>
      </c>
      <c r="H33" s="29"/>
      <c r="I33" s="29">
        <f>IF(OR(C33=0,E33=0),0,E33/C33)</f>
        <v>-0.3475975975975976</v>
      </c>
      <c r="J33" s="29">
        <f>IF(OR(C33=0,G33=0),0,G33/C33)</f>
        <v>-1.3475975975975976</v>
      </c>
    </row>
  </sheetData>
  <sheetProtection/>
  <mergeCells count="18">
    <mergeCell ref="B24:B25"/>
    <mergeCell ref="C24:D24"/>
    <mergeCell ref="E24:F24"/>
    <mergeCell ref="G24:H24"/>
    <mergeCell ref="I24:I25"/>
    <mergeCell ref="J24:J25"/>
    <mergeCell ref="B4:B5"/>
    <mergeCell ref="C4:D4"/>
    <mergeCell ref="E4:F4"/>
    <mergeCell ref="G4:H4"/>
    <mergeCell ref="I4:I5"/>
    <mergeCell ref="J4:J5"/>
    <mergeCell ref="B13:B14"/>
    <mergeCell ref="C13:D13"/>
    <mergeCell ref="E13:F13"/>
    <mergeCell ref="G13:H13"/>
    <mergeCell ref="I13:I14"/>
    <mergeCell ref="J13:J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2012-05-02T10:11:53Z</dcterms:created>
  <dcterms:modified xsi:type="dcterms:W3CDTF">2012-05-02T11:57:36Z</dcterms:modified>
  <cp:category/>
  <cp:version/>
  <cp:contentType/>
  <cp:contentStatus/>
</cp:coreProperties>
</file>