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Форма 1" sheetId="1" r:id="rId1"/>
    <sheet name="Форма 2" sheetId="2" r:id="rId2"/>
    <sheet name="Табл1" sheetId="3" r:id="rId3"/>
    <sheet name="Табл2" sheetId="4" r:id="rId4"/>
  </sheets>
  <definedNames/>
  <calcPr fullCalcOnLoad="1"/>
</workbook>
</file>

<file path=xl/sharedStrings.xml><?xml version="1.0" encoding="utf-8"?>
<sst xmlns="http://schemas.openxmlformats.org/spreadsheetml/2006/main" count="113" uniqueCount="103">
  <si>
    <t>Показатель</t>
  </si>
  <si>
    <t>Отчетная дата</t>
  </si>
  <si>
    <t>Конец предыдущего отчетного периода</t>
  </si>
  <si>
    <t>Конец предшествующего предыдущему отчетного периода</t>
  </si>
  <si>
    <t xml:space="preserve">I. Внеоборотные активы 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</si>
  <si>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</si>
  <si>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</si>
  <si>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</si>
  <si>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</si>
  <si>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</si>
  <si>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</si>
  <si>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 xml:space="preserve">Прочие внеоборотные активы </t>
  </si>
  <si>
    <t xml:space="preserve">Итого по разд. I </t>
  </si>
  <si>
    <t xml:space="preserve"> 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</si>
  <si>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</si>
  <si>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</si>
  <si>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</si>
  <si>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</si>
  <si>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</si>
  <si>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</si>
  <si>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разд. II</t>
  </si>
  <si>
    <t xml:space="preserve">Баланс (актив) 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</si>
  <si>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</si>
  <si>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</si>
  <si>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</si>
  <si>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</si>
  <si>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</si>
  <si>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</si>
  <si>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</si>
  <si>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 xml:space="preserve">Итого по разд. III </t>
  </si>
  <si>
    <t xml:space="preserve">IV. Долгосрочные обязательства </t>
  </si>
  <si>
    <t xml:space="preserve">Заемные средства 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</si>
  <si>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</si>
  <si>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</si>
  <si>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</si>
  <si>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разд. IV</t>
  </si>
  <si>
    <t>V. Краткосрочные обязательства</t>
  </si>
  <si>
    <t>Заемные средства</t>
  </si>
  <si>
    <t>Кредиторская задолженность</t>
  </si>
  <si>
    <t>Доходы будущих периодов</t>
  </si>
  <si>
    <t>Итого по разд. V</t>
  </si>
  <si>
    <t>Баланс (пассив)</t>
  </si>
  <si>
    <t>Отчетный период</t>
  </si>
  <si>
    <t>Предыдущий период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</si>
  <si>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</si>
  <si>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</si>
  <si>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</si>
  <si>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</si>
  <si>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</si>
  <si>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</si>
  <si>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</si>
  <si>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</si>
  <si>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</si>
  <si>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</si>
  <si>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</si>
  <si>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</si>
  <si>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</si>
  <si>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</si>
  <si>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</si>
  <si>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</si>
  <si>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</si>
  <si>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</si>
  <si>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</si>
  <si>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</si>
  <si>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</si>
  <si>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</si>
  <si>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</si>
  <si>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</si>
  <si>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Структура, %</t>
  </si>
  <si>
    <t>Темп прироста, %</t>
  </si>
  <si>
    <t>Отчетный год</t>
  </si>
  <si>
    <t>Предыдущий год</t>
  </si>
  <si>
    <t xml:space="preserve"> - собственный капитал</t>
  </si>
  <si>
    <t xml:space="preserve"> - квазисобственный капитал</t>
  </si>
  <si>
    <t xml:space="preserve"> - долгосрочные заемные средства</t>
  </si>
  <si>
    <t xml:space="preserve"> - краткосрочные заемные средства</t>
  </si>
  <si>
    <t xml:space="preserve"> - прочие долгосрочные обязательства</t>
  </si>
  <si>
    <t>Чистые активы (равны инвестированному капиталу), в том числе:</t>
  </si>
  <si>
    <t xml:space="preserve"> - внеоборотные активы</t>
  </si>
  <si>
    <t xml:space="preserve"> - оборотный капитал</t>
  </si>
  <si>
    <t>Чистый оборотный капитал</t>
  </si>
  <si>
    <t>Собственный оборотный капитал</t>
  </si>
  <si>
    <t>Инвестированный капитал, в том числе:</t>
  </si>
  <si>
    <t>оборотные активы</t>
  </si>
  <si>
    <t>кредиторская задолженность, а также доходы будущих периодов, краткосрочные оценочные обязательства и прочие краткосрочные обязательства</t>
  </si>
  <si>
    <t xml:space="preserve"> Структура выручки, % </t>
  </si>
  <si>
    <t>Темп прироста,%</t>
  </si>
  <si>
    <t xml:space="preserve"> Отчетный год </t>
  </si>
  <si>
    <t xml:space="preserve">Предыдущий год </t>
  </si>
  <si>
    <t>Валовая прибыль</t>
  </si>
  <si>
    <t>Прибыль от продаж</t>
  </si>
  <si>
    <t>Прибыль до вычета процентов, налогов</t>
  </si>
  <si>
    <t>Прибыль до налогообложения</t>
  </si>
  <si>
    <t>Справочно: эффективная ставка налога на прибыль, %</t>
  </si>
  <si>
    <t>Чистая операционная прибыль</t>
  </si>
  <si>
    <t>Чистая прибыль</t>
  </si>
  <si>
    <t>Экономическая прибыль</t>
  </si>
  <si>
    <t xml:space="preserve"> Среднегодовое значение, руб.</t>
  </si>
  <si>
    <t xml:space="preserve"> Значение, руб.</t>
  </si>
  <si>
    <t xml:space="preserve"> Бухгалтерский баланс, руб.</t>
  </si>
  <si>
    <t>Отчет о прибылях и убытках, руб.</t>
  </si>
  <si>
    <t>Таблица 1. Расчет показателей капитала</t>
  </si>
  <si>
    <t>Таблица 2. Показатели прибыли компании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</si>
</sst>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#,##0;[&lt;0]\“\(\“#,##0\″\)\”"/>
    <numFmt numFmtId="170" formatCode="#,##0;[&lt;0]\“\(#,##0\)\”"/>
    <numFmt numFmtId="171" formatCode="\(&quot;Основной&quot;\)&quot;;&quot;\(\-&quot;Основной&quot;\)"/>
    <numFmt numFmtId="172" formatCode="&quot;(&quot;General&quot;)&quot;;&quot;(-&quot;General&quot;)&quot;"/>
    <numFmt numFmtId="173" formatCode="_-* #,##0.00&quot;р.&quot;_-;* \(#,##0.00&quot;р.&quot;\)_-;_-* &quot;-&quot;??&quot;р.&quot;_-;_-@_-"/>
    <numFmt numFmtId="174" formatCode="#,##0.00&quot;р.&quot;;[Red]\(#,##\)0.00"/>
    <numFmt numFmtId="175" formatCode="#,##0.00&quot;р.&quot;;[Red]\(#,##0.00\)"/>
    <numFmt numFmtId="176" formatCode="#,##0.0&quot;р.&quot;;[Red]\(#,##0.0\)"/>
    <numFmt numFmtId="177" formatCode="#,##0&quot;р.&quot;;[Red]\(#,##0\)"/>
    <numFmt numFmtId="178" formatCode="#,##0;[Red]\(#,##0\)"/>
    <numFmt numFmtId="179" formatCode="#,##0.0_ ;[Red]\-#,##0.0\ "/>
    <numFmt numFmtId="180" formatCode="0.0%"/>
    <numFmt numFmtId="181" formatCode="#,##0.00_ ;[Red]\-#,##0.00\ "/>
    <numFmt numFmtId="182" formatCode="#,##0.000_ ;[Red]\-#,##0.000\ 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33" borderId="10" xfId="0" applyNumberFormat="1" applyFont="1" applyFill="1" applyBorder="1" applyAlignment="1">
      <alignment vertical="center"/>
    </xf>
    <xf numFmtId="180" fontId="0" fillId="33" borderId="10" xfId="55" applyNumberFormat="1" applyFont="1" applyFill="1" applyBorder="1" applyAlignment="1">
      <alignment horizontal="center" vertical="center"/>
    </xf>
    <xf numFmtId="180" fontId="0" fillId="33" borderId="10" xfId="55" applyNumberFormat="1" applyFont="1" applyFill="1" applyBorder="1" applyAlignment="1">
      <alignment vertical="center"/>
    </xf>
    <xf numFmtId="181" fontId="0" fillId="0" borderId="0" xfId="0" applyNumberFormat="1" applyFont="1" applyAlignment="1">
      <alignment/>
    </xf>
    <xf numFmtId="168" fontId="0" fillId="31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indent="2"/>
    </xf>
    <xf numFmtId="180" fontId="0" fillId="34" borderId="10" xfId="55" applyNumberFormat="1" applyFont="1" applyFill="1" applyBorder="1" applyAlignment="1">
      <alignment horizontal="center" vertical="center"/>
    </xf>
    <xf numFmtId="180" fontId="0" fillId="34" borderId="10" xfId="55" applyNumberFormat="1" applyFont="1" applyFill="1" applyBorder="1" applyAlignment="1">
      <alignment vertical="center"/>
    </xf>
    <xf numFmtId="9" fontId="0" fillId="31" borderId="10" xfId="55" applyFont="1" applyFill="1" applyBorder="1" applyAlignment="1">
      <alignment vertical="center"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7109375" style="2" customWidth="1"/>
    <col min="2" max="2" width="49.00390625" style="2" customWidth="1"/>
    <col min="3" max="5" width="12.7109375" style="2" customWidth="1"/>
    <col min="6" max="16384" width="9.140625" style="2" customWidth="1"/>
  </cols>
  <sheetData>
    <row r="1" ht="15">
      <c r="B1" s="25" t="s">
        <v>99</v>
      </c>
    </row>
    <row r="2" spans="2:5" ht="72">
      <c r="B2" s="6" t="s">
        <v>0</v>
      </c>
      <c r="C2" s="6" t="s">
        <v>1</v>
      </c>
      <c r="D2" s="6" t="s">
        <v>2</v>
      </c>
      <c r="E2" s="6" t="s">
        <v>3</v>
      </c>
    </row>
    <row r="3" spans="2:5" ht="15">
      <c r="B3" s="12" t="s">
        <v>4</v>
      </c>
      <c r="C3" s="12"/>
      <c r="D3" s="12"/>
      <c r="E3" s="12"/>
    </row>
    <row r="4" spans="2:5" ht="15">
      <c r="B4" s="5" t="s">
        <v>5</v>
      </c>
      <c r="C4" s="7">
        <v>3579</v>
      </c>
      <c r="D4" s="7">
        <v>3723</v>
      </c>
      <c r="E4" s="7">
        <v>3867</v>
      </c>
    </row>
    <row r="5" spans="2:8" ht="15">
      <c r="B5" s="5" t="s">
        <v>6</v>
      </c>
      <c r="C5" s="7">
        <v>0</v>
      </c>
      <c r="D5" s="7">
        <v>0</v>
      </c>
      <c r="E5" s="7">
        <v>0</v>
      </c>
      <c r="H5" s="10"/>
    </row>
    <row r="6" spans="2:5" ht="15">
      <c r="B6" s="5" t="s">
        <v>7</v>
      </c>
      <c r="C6" s="7">
        <v>2115174</v>
      </c>
      <c r="D6" s="7">
        <v>2184208</v>
      </c>
      <c r="E6" s="7">
        <v>2247845</v>
      </c>
    </row>
    <row r="7" spans="2:5" ht="15">
      <c r="B7" s="5" t="s">
        <v>8</v>
      </c>
      <c r="C7" s="7">
        <v>0</v>
      </c>
      <c r="D7" s="7">
        <v>0</v>
      </c>
      <c r="E7" s="7">
        <v>0</v>
      </c>
    </row>
    <row r="8" spans="2:5" ht="15">
      <c r="B8" s="5" t="s">
        <v>9</v>
      </c>
      <c r="C8" s="7">
        <v>47862</v>
      </c>
      <c r="D8" s="7">
        <v>65301</v>
      </c>
      <c r="E8" s="7">
        <v>58008</v>
      </c>
    </row>
    <row r="9" spans="2:8" ht="15">
      <c r="B9" s="5" t="s">
        <v>10</v>
      </c>
      <c r="C9" s="7">
        <v>255</v>
      </c>
      <c r="D9" s="7">
        <v>538</v>
      </c>
      <c r="E9" s="7">
        <v>164</v>
      </c>
      <c r="H9" s="10"/>
    </row>
    <row r="10" spans="2:5" ht="15">
      <c r="B10" s="5" t="s">
        <v>11</v>
      </c>
      <c r="C10" s="7">
        <v>10019</v>
      </c>
      <c r="D10" s="7">
        <v>7530</v>
      </c>
      <c r="E10" s="7">
        <v>305</v>
      </c>
    </row>
    <row r="11" spans="2:5" ht="15">
      <c r="B11" s="5" t="s">
        <v>12</v>
      </c>
      <c r="C11" s="8">
        <f>SUM(C4:C10)</f>
        <v>2176889</v>
      </c>
      <c r="D11" s="8">
        <f>SUM(D4:D10)</f>
        <v>2261300</v>
      </c>
      <c r="E11" s="8">
        <f>SUM(E4:E10)</f>
        <v>2310189</v>
      </c>
    </row>
    <row r="12" spans="2:5" ht="15">
      <c r="B12" s="12" t="s">
        <v>13</v>
      </c>
      <c r="C12" s="12"/>
      <c r="D12" s="12"/>
      <c r="E12" s="12"/>
    </row>
    <row r="13" spans="2:5" ht="15">
      <c r="B13" s="5" t="s">
        <v>14</v>
      </c>
      <c r="C13" s="7">
        <v>934818</v>
      </c>
      <c r="D13" s="7">
        <v>1202551</v>
      </c>
      <c r="E13" s="7">
        <v>734176</v>
      </c>
    </row>
    <row r="14" spans="2:5" ht="30">
      <c r="B14" s="5" t="s">
        <v>15</v>
      </c>
      <c r="C14" s="7">
        <v>4554</v>
      </c>
      <c r="D14" s="7">
        <v>32237</v>
      </c>
      <c r="E14" s="7">
        <v>5094</v>
      </c>
    </row>
    <row r="15" spans="2:5" ht="15">
      <c r="B15" s="5" t="s">
        <v>16</v>
      </c>
      <c r="C15" s="7">
        <v>2021688</v>
      </c>
      <c r="D15" s="7">
        <v>2157789</v>
      </c>
      <c r="E15" s="7">
        <v>2046935</v>
      </c>
    </row>
    <row r="16" spans="2:5" ht="30">
      <c r="B16" s="5" t="s">
        <v>17</v>
      </c>
      <c r="C16" s="7">
        <v>248409</v>
      </c>
      <c r="D16" s="7">
        <v>732817</v>
      </c>
      <c r="E16" s="7">
        <v>810950</v>
      </c>
    </row>
    <row r="17" spans="2:5" ht="15">
      <c r="B17" s="5" t="s">
        <v>18</v>
      </c>
      <c r="C17" s="7">
        <v>37524</v>
      </c>
      <c r="D17" s="7">
        <v>150401</v>
      </c>
      <c r="E17" s="7">
        <v>36597</v>
      </c>
    </row>
    <row r="18" spans="2:5" ht="15">
      <c r="B18" s="5" t="s">
        <v>19</v>
      </c>
      <c r="C18" s="7">
        <v>17734</v>
      </c>
      <c r="D18" s="7">
        <v>16882</v>
      </c>
      <c r="E18" s="7">
        <v>20541</v>
      </c>
    </row>
    <row r="19" spans="2:5" ht="15">
      <c r="B19" s="5" t="s">
        <v>20</v>
      </c>
      <c r="C19" s="8">
        <f>SUM(C13:C18)</f>
        <v>3264727</v>
      </c>
      <c r="D19" s="8">
        <f>SUM(D13:D18)</f>
        <v>4292677</v>
      </c>
      <c r="E19" s="8">
        <f>SUM(E13:E18)</f>
        <v>3654293</v>
      </c>
    </row>
    <row r="20" spans="2:5" ht="15">
      <c r="B20" s="5" t="s">
        <v>21</v>
      </c>
      <c r="C20" s="8">
        <f>C19+C11</f>
        <v>5441616</v>
      </c>
      <c r="D20" s="8">
        <f>D19+D11</f>
        <v>6553977</v>
      </c>
      <c r="E20" s="8">
        <f>E19+E11</f>
        <v>5964482</v>
      </c>
    </row>
    <row r="21" spans="2:5" ht="15">
      <c r="B21" s="12" t="s">
        <v>22</v>
      </c>
      <c r="C21" s="12"/>
      <c r="D21" s="12"/>
      <c r="E21" s="12"/>
    </row>
    <row r="22" spans="2:8" ht="30">
      <c r="B22" s="5" t="s">
        <v>23</v>
      </c>
      <c r="C22" s="7">
        <v>158394</v>
      </c>
      <c r="D22" s="7">
        <v>158394</v>
      </c>
      <c r="E22" s="7">
        <v>158394</v>
      </c>
      <c r="H22" s="10"/>
    </row>
    <row r="23" spans="2:8" ht="15">
      <c r="B23" s="5" t="s">
        <v>24</v>
      </c>
      <c r="C23" s="7">
        <v>0</v>
      </c>
      <c r="D23" s="7">
        <v>0</v>
      </c>
      <c r="E23" s="7">
        <v>0</v>
      </c>
      <c r="H23" s="10"/>
    </row>
    <row r="24" spans="2:5" ht="15">
      <c r="B24" s="5" t="s">
        <v>25</v>
      </c>
      <c r="C24" s="7">
        <v>0</v>
      </c>
      <c r="D24" s="7">
        <v>0</v>
      </c>
      <c r="E24" s="7">
        <v>0</v>
      </c>
    </row>
    <row r="25" spans="2:5" ht="15">
      <c r="B25" s="5" t="s">
        <v>26</v>
      </c>
      <c r="C25" s="7">
        <v>0</v>
      </c>
      <c r="D25" s="7">
        <v>0</v>
      </c>
      <c r="E25" s="7">
        <v>0</v>
      </c>
    </row>
    <row r="26" spans="2:5" ht="15">
      <c r="B26" s="5" t="s">
        <v>27</v>
      </c>
      <c r="C26" s="7">
        <v>23759</v>
      </c>
      <c r="D26" s="7">
        <v>23759</v>
      </c>
      <c r="E26" s="7">
        <v>23759</v>
      </c>
    </row>
    <row r="27" spans="2:5" ht="15">
      <c r="B27" s="5" t="s">
        <v>28</v>
      </c>
      <c r="C27" s="7">
        <v>1790421</v>
      </c>
      <c r="D27" s="7">
        <v>1778541</v>
      </c>
      <c r="E27" s="7">
        <v>1797559</v>
      </c>
    </row>
    <row r="28" spans="2:5" ht="15">
      <c r="B28" s="5" t="s">
        <v>29</v>
      </c>
      <c r="C28" s="8">
        <f>SUM(C22:C27)</f>
        <v>1972574</v>
      </c>
      <c r="D28" s="8">
        <f>SUM(D22:D27)</f>
        <v>1960694</v>
      </c>
      <c r="E28" s="8">
        <f>SUM(E22:E27)</f>
        <v>1979712</v>
      </c>
    </row>
    <row r="29" spans="2:5" ht="15">
      <c r="B29" s="12" t="s">
        <v>30</v>
      </c>
      <c r="C29" s="12"/>
      <c r="D29" s="12"/>
      <c r="E29" s="12"/>
    </row>
    <row r="30" spans="2:5" ht="15">
      <c r="B30" s="5" t="s">
        <v>31</v>
      </c>
      <c r="C30" s="7">
        <v>1947908</v>
      </c>
      <c r="D30" s="7">
        <v>1947908</v>
      </c>
      <c r="E30" s="7">
        <v>2395486</v>
      </c>
    </row>
    <row r="31" spans="2:5" ht="15">
      <c r="B31" s="5" t="s">
        <v>32</v>
      </c>
      <c r="C31" s="7">
        <v>50805</v>
      </c>
      <c r="D31" s="7">
        <v>53447</v>
      </c>
      <c r="E31" s="7">
        <v>36680</v>
      </c>
    </row>
    <row r="32" spans="2:5" ht="15">
      <c r="B32" s="5" t="s">
        <v>33</v>
      </c>
      <c r="C32" s="7">
        <v>0</v>
      </c>
      <c r="D32" s="7">
        <v>0</v>
      </c>
      <c r="E32" s="7">
        <v>0</v>
      </c>
    </row>
    <row r="33" spans="2:5" ht="15">
      <c r="B33" s="5" t="s">
        <v>34</v>
      </c>
      <c r="C33" s="7">
        <v>0</v>
      </c>
      <c r="D33" s="7">
        <v>0</v>
      </c>
      <c r="E33" s="7">
        <v>0</v>
      </c>
    </row>
    <row r="34" spans="2:5" ht="15">
      <c r="B34" s="5" t="s">
        <v>35</v>
      </c>
      <c r="C34" s="8">
        <f>SUM(C30:C33)</f>
        <v>1998713</v>
      </c>
      <c r="D34" s="8">
        <f>SUM(D30:D33)</f>
        <v>2001355</v>
      </c>
      <c r="E34" s="8">
        <f>SUM(E30:E33)</f>
        <v>2432166</v>
      </c>
    </row>
    <row r="35" spans="2:5" ht="15">
      <c r="B35" s="12" t="s">
        <v>36</v>
      </c>
      <c r="C35" s="12"/>
      <c r="D35" s="12"/>
      <c r="E35" s="12"/>
    </row>
    <row r="36" spans="2:7" ht="15">
      <c r="B36" s="5" t="s">
        <v>37</v>
      </c>
      <c r="C36" s="7">
        <v>667578</v>
      </c>
      <c r="D36" s="7">
        <v>1578621</v>
      </c>
      <c r="E36" s="7">
        <v>833611</v>
      </c>
      <c r="G36" s="10"/>
    </row>
    <row r="37" spans="2:5" ht="15">
      <c r="B37" s="5" t="s">
        <v>38</v>
      </c>
      <c r="C37" s="7">
        <v>802751</v>
      </c>
      <c r="D37" s="7">
        <v>1013307</v>
      </c>
      <c r="E37" s="7">
        <v>718993</v>
      </c>
    </row>
    <row r="38" spans="2:5" ht="15">
      <c r="B38" s="5" t="s">
        <v>39</v>
      </c>
      <c r="C38" s="7">
        <v>0</v>
      </c>
      <c r="D38" s="7">
        <v>0</v>
      </c>
      <c r="E38" s="7">
        <v>0</v>
      </c>
    </row>
    <row r="39" spans="2:5" ht="15">
      <c r="B39" s="5" t="s">
        <v>33</v>
      </c>
      <c r="C39" s="7">
        <v>0</v>
      </c>
      <c r="D39" s="7">
        <v>0</v>
      </c>
      <c r="E39" s="7">
        <v>0</v>
      </c>
    </row>
    <row r="40" spans="2:5" ht="15">
      <c r="B40" s="5" t="s">
        <v>34</v>
      </c>
      <c r="C40" s="7">
        <v>0</v>
      </c>
      <c r="D40" s="7">
        <v>0</v>
      </c>
      <c r="E40" s="7">
        <v>0</v>
      </c>
    </row>
    <row r="41" spans="2:5" ht="15">
      <c r="B41" s="5" t="s">
        <v>40</v>
      </c>
      <c r="C41" s="8">
        <f>SUM(C36:C40)</f>
        <v>1470329</v>
      </c>
      <c r="D41" s="8">
        <f>SUM(D36:D40)</f>
        <v>2591928</v>
      </c>
      <c r="E41" s="8">
        <f>SUM(E36:E40)</f>
        <v>1552604</v>
      </c>
    </row>
    <row r="42" spans="2:5" ht="15">
      <c r="B42" s="5" t="s">
        <v>41</v>
      </c>
      <c r="C42" s="8">
        <f>C28+C34+C41</f>
        <v>5441616</v>
      </c>
      <c r="D42" s="8">
        <f>D28+D34+D41</f>
        <v>6553977</v>
      </c>
      <c r="E42" s="8">
        <f>E28+E34+E41</f>
        <v>5964482</v>
      </c>
    </row>
  </sheetData>
  <sheetProtection/>
  <mergeCells count="5">
    <mergeCell ref="B3:E3"/>
    <mergeCell ref="B12:E12"/>
    <mergeCell ref="B21:E21"/>
    <mergeCell ref="B29:E29"/>
    <mergeCell ref="B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45.7109375" style="0" customWidth="1"/>
    <col min="3" max="4" width="12.7109375" style="0" customWidth="1"/>
  </cols>
  <sheetData>
    <row r="1" ht="15">
      <c r="B1" s="1" t="s">
        <v>100</v>
      </c>
    </row>
    <row r="2" spans="2:4" ht="30">
      <c r="B2" s="3" t="s">
        <v>0</v>
      </c>
      <c r="C2" s="3" t="s">
        <v>42</v>
      </c>
      <c r="D2" s="3" t="s">
        <v>43</v>
      </c>
    </row>
    <row r="3" spans="2:4" ht="15">
      <c r="B3" s="5" t="s">
        <v>44</v>
      </c>
      <c r="C3" s="9">
        <v>7981000</v>
      </c>
      <c r="D3" s="9">
        <v>8232044</v>
      </c>
    </row>
    <row r="4" spans="2:4" ht="15">
      <c r="B4" s="5" t="s">
        <v>45</v>
      </c>
      <c r="C4" s="9">
        <v>-6050464</v>
      </c>
      <c r="D4" s="9">
        <v>-5788792</v>
      </c>
    </row>
    <row r="5" spans="2:4" ht="15">
      <c r="B5" s="5" t="s">
        <v>46</v>
      </c>
      <c r="C5" s="9">
        <v>1930536</v>
      </c>
      <c r="D5" s="9">
        <v>2443252</v>
      </c>
    </row>
    <row r="6" spans="2:4" ht="15">
      <c r="B6" s="5" t="s">
        <v>47</v>
      </c>
      <c r="C6" s="9">
        <v>-1454888</v>
      </c>
      <c r="D6" s="9">
        <v>-1153100</v>
      </c>
    </row>
    <row r="7" spans="2:4" ht="15">
      <c r="B7" s="5" t="s">
        <v>48</v>
      </c>
      <c r="C7" s="9">
        <v>-305628</v>
      </c>
      <c r="D7" s="9">
        <v>-328484</v>
      </c>
    </row>
    <row r="8" spans="2:6" ht="15">
      <c r="B8" s="5" t="s">
        <v>49</v>
      </c>
      <c r="C8" s="9">
        <v>170020</v>
      </c>
      <c r="D8" s="9">
        <v>961668</v>
      </c>
      <c r="F8" s="23"/>
    </row>
    <row r="9" spans="2:4" ht="15">
      <c r="B9" s="5" t="s">
        <v>50</v>
      </c>
      <c r="C9" s="9">
        <v>0</v>
      </c>
      <c r="D9" s="9">
        <v>0</v>
      </c>
    </row>
    <row r="10" spans="2:4" ht="15">
      <c r="B10" s="5" t="s">
        <v>51</v>
      </c>
      <c r="C10" s="9">
        <v>23780</v>
      </c>
      <c r="D10" s="9">
        <v>32036</v>
      </c>
    </row>
    <row r="11" spans="2:4" ht="15">
      <c r="B11" s="5" t="s">
        <v>52</v>
      </c>
      <c r="C11" s="9">
        <v>-306128</v>
      </c>
      <c r="D11" s="9">
        <v>-338928</v>
      </c>
    </row>
    <row r="12" spans="2:4" ht="15">
      <c r="B12" s="5" t="s">
        <v>53</v>
      </c>
      <c r="C12" s="9">
        <v>462976</v>
      </c>
      <c r="D12" s="9">
        <v>71120</v>
      </c>
    </row>
    <row r="13" spans="2:4" ht="15">
      <c r="B13" s="5" t="s">
        <v>54</v>
      </c>
      <c r="C13" s="9">
        <v>-277660</v>
      </c>
      <c r="D13" s="9">
        <v>-86776</v>
      </c>
    </row>
    <row r="14" spans="2:4" ht="15">
      <c r="B14" s="5" t="s">
        <v>55</v>
      </c>
      <c r="C14" s="9">
        <v>72988</v>
      </c>
      <c r="D14" s="9">
        <v>639120</v>
      </c>
    </row>
    <row r="15" spans="2:4" ht="15">
      <c r="B15" s="5" t="s">
        <v>56</v>
      </c>
      <c r="C15" s="9">
        <v>-34576</v>
      </c>
      <c r="D15" s="9">
        <v>-138108</v>
      </c>
    </row>
    <row r="16" spans="2:4" ht="30">
      <c r="B16" s="5" t="s">
        <v>57</v>
      </c>
      <c r="C16" s="9">
        <v>10544</v>
      </c>
      <c r="D16" s="9">
        <v>17536</v>
      </c>
    </row>
    <row r="17" spans="2:4" ht="30">
      <c r="B17" s="5" t="s">
        <v>58</v>
      </c>
      <c r="C17" s="9">
        <v>10568</v>
      </c>
      <c r="D17" s="9">
        <v>17716</v>
      </c>
    </row>
    <row r="18" spans="2:4" ht="15">
      <c r="B18" s="5" t="s">
        <v>59</v>
      </c>
      <c r="C18" s="9">
        <v>-1132</v>
      </c>
      <c r="D18" s="9">
        <v>-24968</v>
      </c>
    </row>
    <row r="19" spans="2:4" ht="15">
      <c r="B19" s="5" t="s">
        <v>60</v>
      </c>
      <c r="C19" s="9">
        <v>-328</v>
      </c>
      <c r="D19" s="9">
        <v>-4</v>
      </c>
    </row>
    <row r="20" spans="2:4" ht="15">
      <c r="B20" s="5" t="s">
        <v>61</v>
      </c>
      <c r="C20" s="9">
        <v>47520</v>
      </c>
      <c r="D20" s="9">
        <v>493756</v>
      </c>
    </row>
    <row r="21" spans="2:4" ht="15">
      <c r="B21" s="4" t="s">
        <v>62</v>
      </c>
      <c r="C21" s="4"/>
      <c r="D21" s="4"/>
    </row>
    <row r="22" spans="2:4" ht="45">
      <c r="B22" s="5" t="s">
        <v>63</v>
      </c>
      <c r="C22" s="9">
        <v>0</v>
      </c>
      <c r="D22" s="9">
        <v>0</v>
      </c>
    </row>
    <row r="23" spans="2:4" ht="30">
      <c r="B23" s="5" t="s">
        <v>64</v>
      </c>
      <c r="C23" s="9">
        <v>0</v>
      </c>
      <c r="D23" s="9">
        <v>0</v>
      </c>
    </row>
    <row r="24" spans="2:4" ht="15">
      <c r="B24" s="5" t="s">
        <v>65</v>
      </c>
      <c r="C24" s="9">
        <v>47520</v>
      </c>
      <c r="D24" s="9">
        <v>493756</v>
      </c>
    </row>
    <row r="25" spans="2:4" ht="15">
      <c r="B25" s="5" t="s">
        <v>66</v>
      </c>
      <c r="C25" s="9">
        <v>3</v>
      </c>
      <c r="D25" s="9">
        <v>31.17</v>
      </c>
    </row>
    <row r="26" spans="2:4" ht="15">
      <c r="B26" s="5" t="s">
        <v>67</v>
      </c>
      <c r="C26" s="9">
        <v>3</v>
      </c>
      <c r="D26" s="9">
        <v>31.17</v>
      </c>
    </row>
  </sheetData>
  <sheetProtection/>
  <mergeCells count="1">
    <mergeCell ref="B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1.7109375" style="0" customWidth="1"/>
    <col min="2" max="2" width="45.8515625" style="0" customWidth="1"/>
    <col min="3" max="4" width="10.8515625" style="0" customWidth="1"/>
    <col min="7" max="7" width="9.140625" style="0" customWidth="1"/>
  </cols>
  <sheetData>
    <row r="1" ht="15">
      <c r="B1" t="s">
        <v>101</v>
      </c>
    </row>
    <row r="2" spans="2:7" s="2" customFormat="1" ht="36" customHeight="1">
      <c r="B2" s="11" t="s">
        <v>0</v>
      </c>
      <c r="C2" s="11" t="s">
        <v>97</v>
      </c>
      <c r="D2" s="11"/>
      <c r="E2" s="11" t="s">
        <v>68</v>
      </c>
      <c r="F2" s="11"/>
      <c r="G2" s="11" t="s">
        <v>69</v>
      </c>
    </row>
    <row r="3" spans="2:7" s="2" customFormat="1" ht="45">
      <c r="B3" s="11"/>
      <c r="C3" s="3" t="s">
        <v>70</v>
      </c>
      <c r="D3" s="3" t="s">
        <v>71</v>
      </c>
      <c r="E3" s="3" t="s">
        <v>70</v>
      </c>
      <c r="F3" s="3" t="s">
        <v>71</v>
      </c>
      <c r="G3" s="11"/>
    </row>
    <row r="4" spans="2:8" s="2" customFormat="1" ht="15">
      <c r="B4" s="5" t="s">
        <v>82</v>
      </c>
      <c r="C4" s="14">
        <f>SUM(C5:C9)</f>
        <v>5089767.5</v>
      </c>
      <c r="D4" s="14">
        <f>SUM(D5:D9)</f>
        <v>5393079.5</v>
      </c>
      <c r="E4" s="15">
        <f>C4/$C$4</f>
        <v>1</v>
      </c>
      <c r="F4" s="15">
        <f>D4/$D$4</f>
        <v>1</v>
      </c>
      <c r="G4" s="16">
        <f>(C4-D4)/D4</f>
        <v>-0.0562409658526265</v>
      </c>
      <c r="H4" s="17"/>
    </row>
    <row r="5" spans="2:8" s="2" customFormat="1" ht="15">
      <c r="B5" s="5" t="s">
        <v>72</v>
      </c>
      <c r="C5" s="18">
        <f>('Форма 1'!C28+'Форма 1'!D28)/2</f>
        <v>1966634</v>
      </c>
      <c r="D5" s="18">
        <f>('Форма 1'!D28+'Форма 1'!E28)/2</f>
        <v>1970203</v>
      </c>
      <c r="E5" s="15">
        <f>C5/$C$4</f>
        <v>0.38638975159474376</v>
      </c>
      <c r="F5" s="15">
        <f>D5/$D$4</f>
        <v>0.3653205928078754</v>
      </c>
      <c r="G5" s="16">
        <f aca="true" t="shared" si="0" ref="G5:G12">(C5-D5)/D5</f>
        <v>-0.0018114884608337314</v>
      </c>
      <c r="H5" s="17"/>
    </row>
    <row r="6" spans="2:8" s="2" customFormat="1" ht="15">
      <c r="B6" s="5" t="s">
        <v>73</v>
      </c>
      <c r="C6" s="18">
        <f>('Форма 1'!C31+'Форма 1'!C32+'Форма 1'!D31+'Форма 1'!D32)/2</f>
        <v>52126</v>
      </c>
      <c r="D6" s="18">
        <f>('Форма 1'!D31+'Форма 1'!D32+'Форма 1'!E31+'Форма 1'!E32)/2</f>
        <v>45063.5</v>
      </c>
      <c r="E6" s="15">
        <f>C6/$C$4</f>
        <v>0.010241332241600426</v>
      </c>
      <c r="F6" s="15">
        <f>D6/$D$4</f>
        <v>0.008355801170741133</v>
      </c>
      <c r="G6" s="16">
        <f t="shared" si="0"/>
        <v>0.1567232904678953</v>
      </c>
      <c r="H6" s="17"/>
    </row>
    <row r="7" spans="2:8" s="2" customFormat="1" ht="15">
      <c r="B7" s="5" t="s">
        <v>74</v>
      </c>
      <c r="C7" s="18">
        <f>('Форма 1'!C30+'Форма 1'!D30)/2</f>
        <v>1947908</v>
      </c>
      <c r="D7" s="18">
        <f>('Форма 1'!D30+'Форма 1'!E30)/2</f>
        <v>2171697</v>
      </c>
      <c r="E7" s="15">
        <f>C7/$C$4</f>
        <v>0.3827106051504317</v>
      </c>
      <c r="F7" s="15">
        <f>D7/$D$4</f>
        <v>0.40268217815072077</v>
      </c>
      <c r="G7" s="16">
        <f t="shared" si="0"/>
        <v>-0.10304798505500537</v>
      </c>
      <c r="H7" s="17"/>
    </row>
    <row r="8" spans="2:8" s="2" customFormat="1" ht="15">
      <c r="B8" s="5" t="s">
        <v>75</v>
      </c>
      <c r="C8" s="18">
        <f>('Форма 1'!C36+'Форма 1'!D36)/2</f>
        <v>1123099.5</v>
      </c>
      <c r="D8" s="18">
        <f>('Форма 1'!D36+'Форма 1'!E36)/2</f>
        <v>1206116</v>
      </c>
      <c r="E8" s="15">
        <f>C8/$C$4</f>
        <v>0.22065831101322408</v>
      </c>
      <c r="F8" s="15">
        <f>D8/$D$4</f>
        <v>0.22364142787066277</v>
      </c>
      <c r="G8" s="16">
        <f t="shared" si="0"/>
        <v>-0.06882961506190118</v>
      </c>
      <c r="H8" s="17"/>
    </row>
    <row r="9" spans="2:8" s="2" customFormat="1" ht="15">
      <c r="B9" s="5" t="s">
        <v>76</v>
      </c>
      <c r="C9" s="18">
        <f>('Форма 1'!C33+'Форма 1'!D33)/2</f>
        <v>0</v>
      </c>
      <c r="D9" s="18">
        <f>('Форма 1'!D33+'Форма 1'!E33)/2</f>
        <v>0</v>
      </c>
      <c r="E9" s="15">
        <f>C9/$C$4</f>
        <v>0</v>
      </c>
      <c r="F9" s="15">
        <f>D9/$D$4</f>
        <v>0</v>
      </c>
      <c r="G9" s="16">
        <v>0</v>
      </c>
      <c r="H9" s="17"/>
    </row>
    <row r="10" spans="2:8" s="2" customFormat="1" ht="30">
      <c r="B10" s="5" t="s">
        <v>77</v>
      </c>
      <c r="C10" s="14">
        <f>C11+C12</f>
        <v>5089767.5</v>
      </c>
      <c r="D10" s="14">
        <f>D11+D12</f>
        <v>5393079.5</v>
      </c>
      <c r="E10" s="15">
        <f>C10/$C$10</f>
        <v>1</v>
      </c>
      <c r="F10" s="15">
        <f>D10/$D$10</f>
        <v>1</v>
      </c>
      <c r="G10" s="16">
        <f t="shared" si="0"/>
        <v>-0.0562409658526265</v>
      </c>
      <c r="H10" s="17"/>
    </row>
    <row r="11" spans="2:8" s="2" customFormat="1" ht="15">
      <c r="B11" s="5" t="s">
        <v>78</v>
      </c>
      <c r="C11" s="18">
        <f>('Форма 1'!C11+'Форма 1'!D11)/2</f>
        <v>2219094.5</v>
      </c>
      <c r="D11" s="18">
        <f>('Форма 1'!D11+'Форма 1'!E11)/2</f>
        <v>2285744.5</v>
      </c>
      <c r="E11" s="15">
        <f aca="true" t="shared" si="1" ref="E11:E16">C11/$C$10</f>
        <v>0.43599132966289716</v>
      </c>
      <c r="F11" s="15">
        <f aca="true" t="shared" si="2" ref="F11:F16">D11/$D$10</f>
        <v>0.4238291870164347</v>
      </c>
      <c r="G11" s="16">
        <f t="shared" si="0"/>
        <v>-0.029158989554606825</v>
      </c>
      <c r="H11" s="17"/>
    </row>
    <row r="12" spans="2:8" s="2" customFormat="1" ht="15">
      <c r="B12" s="5" t="s">
        <v>79</v>
      </c>
      <c r="C12" s="14">
        <f>C13-C14</f>
        <v>2870673</v>
      </c>
      <c r="D12" s="14">
        <f>D13-D14</f>
        <v>3107335</v>
      </c>
      <c r="E12" s="15">
        <f t="shared" si="1"/>
        <v>0.5640086703371028</v>
      </c>
      <c r="F12" s="15">
        <f t="shared" si="2"/>
        <v>0.5761708129835653</v>
      </c>
      <c r="G12" s="16">
        <f t="shared" si="0"/>
        <v>-0.07616237064880356</v>
      </c>
      <c r="H12" s="17"/>
    </row>
    <row r="13" spans="2:8" s="2" customFormat="1" ht="15">
      <c r="B13" s="19" t="s">
        <v>83</v>
      </c>
      <c r="C13" s="18">
        <f>('Форма 1'!C19+'Форма 1'!D19)/2</f>
        <v>3778702</v>
      </c>
      <c r="D13" s="18">
        <f>('Форма 1'!D19+'Форма 1'!E19)/2</f>
        <v>3973485</v>
      </c>
      <c r="E13" s="20"/>
      <c r="F13" s="20"/>
      <c r="G13" s="21"/>
      <c r="H13" s="17"/>
    </row>
    <row r="14" spans="2:8" s="2" customFormat="1" ht="60">
      <c r="B14" s="19" t="s">
        <v>84</v>
      </c>
      <c r="C14" s="18">
        <f>('Форма 1'!C41+'Форма 1'!D41-'Форма 1'!C36-'Форма 1'!D36)/2</f>
        <v>908029</v>
      </c>
      <c r="D14" s="18">
        <f>('Форма 1'!D41+'Форма 1'!E41-'Форма 1'!D36-'Форма 1'!E36)/2</f>
        <v>866150</v>
      </c>
      <c r="E14" s="20"/>
      <c r="F14" s="20"/>
      <c r="G14" s="21"/>
      <c r="H14" s="17"/>
    </row>
    <row r="15" spans="2:7" s="2" customFormat="1" ht="15">
      <c r="B15" s="5" t="s">
        <v>80</v>
      </c>
      <c r="C15" s="18">
        <f>('Форма 1'!C19+'Форма 1'!D19-'Форма 1'!C41-'Форма 1'!D41)/2</f>
        <v>1747573.5</v>
      </c>
      <c r="D15" s="18">
        <f>('Форма 1'!D19+'Форма 1'!E19-'Форма 1'!D41-'Форма 1'!E41)/2</f>
        <v>1901219</v>
      </c>
      <c r="E15" s="15">
        <f t="shared" si="1"/>
        <v>0.34335035932387875</v>
      </c>
      <c r="F15" s="15">
        <f t="shared" si="2"/>
        <v>0.35252938511290255</v>
      </c>
      <c r="G15" s="16">
        <f>(C15-D15)/D15</f>
        <v>-0.0808142039396829</v>
      </c>
    </row>
    <row r="16" spans="2:7" s="2" customFormat="1" ht="15">
      <c r="B16" s="5" t="s">
        <v>81</v>
      </c>
      <c r="C16" s="18">
        <f>('Форма 1'!C28+'Форма 1'!D28-'Форма 1'!C11-'Форма 1'!D11)/2</f>
        <v>-252460.5</v>
      </c>
      <c r="D16" s="18">
        <f>('Форма 1'!D28+'Форма 1'!E28-'Форма 1'!D11-'Форма 1'!E11)/2</f>
        <v>-315541.5</v>
      </c>
      <c r="E16" s="15">
        <f t="shared" si="1"/>
        <v>-0.04960157806815341</v>
      </c>
      <c r="F16" s="15">
        <f t="shared" si="2"/>
        <v>-0.05850859420855932</v>
      </c>
      <c r="G16" s="16">
        <f>(C16-D16)/D16</f>
        <v>-0.19991348206178902</v>
      </c>
    </row>
  </sheetData>
  <sheetProtection/>
  <mergeCells count="4">
    <mergeCell ref="B2:B3"/>
    <mergeCell ref="C2:D2"/>
    <mergeCell ref="E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1.7109375" style="0" customWidth="1"/>
    <col min="2" max="2" width="45.57421875" style="0" customWidth="1"/>
    <col min="3" max="7" width="12.7109375" style="0" customWidth="1"/>
  </cols>
  <sheetData>
    <row r="1" ht="15">
      <c r="B1" t="s">
        <v>102</v>
      </c>
    </row>
    <row r="2" spans="2:7" ht="24" customHeight="1">
      <c r="B2" s="11" t="s">
        <v>0</v>
      </c>
      <c r="C2" s="11" t="s">
        <v>98</v>
      </c>
      <c r="D2" s="11"/>
      <c r="E2" s="11" t="s">
        <v>85</v>
      </c>
      <c r="F2" s="11"/>
      <c r="G2" s="11" t="s">
        <v>86</v>
      </c>
    </row>
    <row r="3" spans="2:7" ht="30">
      <c r="B3" s="11"/>
      <c r="C3" s="3" t="s">
        <v>87</v>
      </c>
      <c r="D3" s="3" t="s">
        <v>88</v>
      </c>
      <c r="E3" s="3" t="s">
        <v>70</v>
      </c>
      <c r="F3" s="3" t="s">
        <v>88</v>
      </c>
      <c r="G3" s="11"/>
    </row>
    <row r="4" spans="2:7" ht="15">
      <c r="B4" s="5" t="s">
        <v>44</v>
      </c>
      <c r="C4" s="18">
        <f>'Форма 2'!C3</f>
        <v>7981000</v>
      </c>
      <c r="D4" s="18">
        <f>'Форма 2'!D3</f>
        <v>8232044</v>
      </c>
      <c r="E4" s="16">
        <f>C4/$C$4</f>
        <v>1</v>
      </c>
      <c r="F4" s="16">
        <f>D4/$D$4</f>
        <v>1</v>
      </c>
      <c r="G4" s="16">
        <f>(C4-D4)/D4</f>
        <v>-0.030495949730103483</v>
      </c>
    </row>
    <row r="5" spans="2:7" ht="15">
      <c r="B5" s="5" t="s">
        <v>89</v>
      </c>
      <c r="C5" s="18">
        <f>'Форма 2'!C5</f>
        <v>1930536</v>
      </c>
      <c r="D5" s="18">
        <f>'Форма 2'!D5</f>
        <v>2443252</v>
      </c>
      <c r="E5" s="16">
        <f>C5/$C$4</f>
        <v>0.24189149229419873</v>
      </c>
      <c r="F5" s="16">
        <f>D5/$D$4</f>
        <v>0.29679773334544857</v>
      </c>
      <c r="G5" s="16">
        <f aca="true" t="shared" si="0" ref="G5:G11">(C5-D5)/D5</f>
        <v>-0.2098498231046163</v>
      </c>
    </row>
    <row r="6" spans="2:7" ht="15">
      <c r="B6" s="5" t="s">
        <v>90</v>
      </c>
      <c r="C6" s="18">
        <f>'Форма 2'!C8</f>
        <v>170020</v>
      </c>
      <c r="D6" s="18">
        <f>'Форма 2'!D8</f>
        <v>961668</v>
      </c>
      <c r="E6" s="16">
        <f>C6/$C$4</f>
        <v>0.02130309485026939</v>
      </c>
      <c r="F6" s="16">
        <f>D6/$D$4</f>
        <v>0.11682007530571994</v>
      </c>
      <c r="G6" s="16">
        <f t="shared" si="0"/>
        <v>-0.823203018089403</v>
      </c>
    </row>
    <row r="7" spans="2:7" ht="15">
      <c r="B7" s="5" t="s">
        <v>91</v>
      </c>
      <c r="C7" s="18">
        <f>'Форма 2'!C8+'Форма 2'!C10+'Форма 2'!C12+'Форма 2'!C13</f>
        <v>379116</v>
      </c>
      <c r="D7" s="18">
        <f>'Форма 2'!D8+'Форма 2'!D10+'Форма 2'!D12+'Форма 2'!D13</f>
        <v>978048</v>
      </c>
      <c r="E7" s="16">
        <f>C7/$C$4</f>
        <v>0.0475023180052625</v>
      </c>
      <c r="F7" s="16">
        <f>D7/$D$4</f>
        <v>0.11880986058869462</v>
      </c>
      <c r="G7" s="16">
        <f t="shared" si="0"/>
        <v>-0.6123748527679623</v>
      </c>
    </row>
    <row r="8" spans="2:7" ht="15">
      <c r="B8" s="5" t="s">
        <v>92</v>
      </c>
      <c r="C8" s="18">
        <f>'Форма 2'!C14</f>
        <v>72988</v>
      </c>
      <c r="D8" s="18">
        <f>'Форма 2'!D14</f>
        <v>639120</v>
      </c>
      <c r="E8" s="16">
        <f>C8/$C$4</f>
        <v>0.009145219897255983</v>
      </c>
      <c r="F8" s="16">
        <f>D8/$D$4</f>
        <v>0.07763806898991307</v>
      </c>
      <c r="G8" s="16">
        <f t="shared" si="0"/>
        <v>-0.8857992239329078</v>
      </c>
    </row>
    <row r="9" spans="2:7" ht="30">
      <c r="B9" s="5" t="s">
        <v>93</v>
      </c>
      <c r="C9" s="22">
        <v>0.3489</v>
      </c>
      <c r="D9" s="22">
        <v>0.2274</v>
      </c>
      <c r="E9" s="14"/>
      <c r="F9" s="14"/>
      <c r="G9" s="16">
        <f t="shared" si="0"/>
        <v>0.5343007915567283</v>
      </c>
    </row>
    <row r="10" spans="2:7" ht="15">
      <c r="B10" s="5" t="s">
        <v>94</v>
      </c>
      <c r="C10" s="18">
        <f>C7*(1-C9)</f>
        <v>246842.4276</v>
      </c>
      <c r="D10" s="18">
        <f>D7*(1-D9)</f>
        <v>755639.8848</v>
      </c>
      <c r="E10" s="16">
        <f>C10/$C$4</f>
        <v>0.030928759253226412</v>
      </c>
      <c r="F10" s="16">
        <f>D10/$D$4</f>
        <v>0.09179249829082546</v>
      </c>
      <c r="G10" s="16">
        <f t="shared" si="0"/>
        <v>-0.6733332470064979</v>
      </c>
    </row>
    <row r="11" spans="2:7" ht="15">
      <c r="B11" s="5" t="s">
        <v>95</v>
      </c>
      <c r="C11" s="18">
        <f>'Форма 2'!C20</f>
        <v>47520</v>
      </c>
      <c r="D11" s="18">
        <f>'Форма 2'!D20</f>
        <v>493756</v>
      </c>
      <c r="E11" s="16">
        <f>C11/$C$4</f>
        <v>0.005954141085077058</v>
      </c>
      <c r="F11" s="16">
        <f>D11/$D$4</f>
        <v>0.059979757153873325</v>
      </c>
      <c r="G11" s="16">
        <f t="shared" si="0"/>
        <v>-0.9037581315467559</v>
      </c>
    </row>
    <row r="12" spans="2:7" ht="15">
      <c r="B12" s="5" t="s">
        <v>96</v>
      </c>
      <c r="C12" s="18">
        <f>C11-(0.19939784261579*'Форма 1'!C28)</f>
        <v>-345806.99999999936</v>
      </c>
      <c r="D12" s="18">
        <f>D11-(0.200970166685878*'Форма 1'!D28)</f>
        <v>99714.99999999913</v>
      </c>
      <c r="E12" s="16">
        <f>C12/$C$4</f>
        <v>-0.04332878085452943</v>
      </c>
      <c r="F12" s="16">
        <f>D12/$D$4</f>
        <v>0.012113030494006</v>
      </c>
      <c r="G12" s="21"/>
    </row>
    <row r="15" spans="3:5" ht="15">
      <c r="C15" s="13"/>
      <c r="E15" s="24"/>
    </row>
    <row r="21" ht="15">
      <c r="D21" s="13"/>
    </row>
  </sheetData>
  <sheetProtection/>
  <mergeCells count="4">
    <mergeCell ref="B2:B3"/>
    <mergeCell ref="C2:D2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2013-01-23T05:30:34Z</dcterms:created>
  <dcterms:modified xsi:type="dcterms:W3CDTF">2013-01-23T08:46:02Z</dcterms:modified>
  <cp:category/>
  <cp:version/>
  <cp:contentType/>
  <cp:contentStatus/>
</cp:coreProperties>
</file>