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65" windowHeight="11700" activeTab="1"/>
  </bookViews>
  <sheets>
    <sheet name="Баланс" sheetId="1" r:id="rId1"/>
    <sheet name="Неволина" sheetId="2" r:id="rId2"/>
  </sheets>
  <externalReferences>
    <externalReference r:id="rId5"/>
    <externalReference r:id="rId6"/>
  </externalReferences>
  <definedNames>
    <definedName name="produce">'[1]Параметры'!$D$10</definedName>
    <definedName name="usd">'[1]Параметры'!$D$7</definedName>
    <definedName name="Баланс1">'[2]2'!$B$18</definedName>
    <definedName name="Баланс2">'[2]2'!$C$18</definedName>
    <definedName name="Итого">'[2]2'!$F$18</definedName>
  </definedNames>
  <calcPr fullCalcOnLoad="1"/>
</workbook>
</file>

<file path=xl/comments2.xml><?xml version="1.0" encoding="utf-8"?>
<comments xmlns="http://schemas.openxmlformats.org/spreadsheetml/2006/main">
  <authors>
    <author>www.PHILka.RU</author>
  </authors>
  <commentList>
    <comment ref="C8" authorId="0">
      <text>
        <r>
          <rPr>
            <sz val="8"/>
            <rFont val="Tahoma"/>
            <family val="0"/>
          </rPr>
          <t>Доля денежных расчетов в выручке</t>
        </r>
      </text>
    </comment>
  </commentList>
</comments>
</file>

<file path=xl/sharedStrings.xml><?xml version="1.0" encoding="utf-8"?>
<sst xmlns="http://schemas.openxmlformats.org/spreadsheetml/2006/main" count="194" uniqueCount="182">
  <si>
    <t>АКТИВ</t>
  </si>
  <si>
    <t>Код показателя</t>
  </si>
  <si>
    <t>На начало отчетного года</t>
  </si>
  <si>
    <t>На конец отчетного  периода</t>
  </si>
  <si>
    <t>I. ВНЕОБОРОТНЫЕ АКТИВЫ</t>
  </si>
  <si>
    <t>Нематериальные активы</t>
  </si>
  <si>
    <t>110</t>
  </si>
  <si>
    <t xml:space="preserve">Основные средства 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</si>
  <si>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</si>
  <si>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</si>
  <si>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</si>
  <si>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</si>
  <si>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</si>
  <si>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</si>
  <si>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</si>
  <si>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финансовые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</si>
  <si>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</si>
  <si>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</si>
  <si>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</si>
  <si>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</si>
  <si>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</si>
  <si>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</si>
  <si>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Запасы</t>
  </si>
  <si>
    <t>210</t>
  </si>
  <si>
    <t>в том числе:</t>
  </si>
  <si>
    <t xml:space="preserve">сырье, материалы и другие аналогичные ценности </t>
  </si>
  <si>
    <t>211</t>
  </si>
  <si>
    <t xml:space="preserve">животные на выращивании и откорме </t>
  </si>
  <si>
    <t>212</t>
  </si>
  <si>
    <t xml:space="preserve">затраты в незавершенном производстве </t>
  </si>
  <si>
    <t>213</t>
  </si>
  <si>
    <t xml:space="preserve">готовая продукция и товары для перепродажи 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</si>
  <si>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</si>
  <si>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</si>
  <si>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</si>
  <si>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</si>
  <si>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</si>
  <si>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</si>
  <si>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</si>
  <si>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</si>
  <si>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</si>
  <si>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</si>
  <si>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</si>
  <si>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</si>
  <si>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</si>
  <si>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</si>
  <si>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</si>
  <si>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</si>
  <si>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</si>
  <si>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</si>
  <si>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</si>
  <si>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</si>
  <si>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</si>
  <si>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</si>
  <si>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</si>
  <si>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 xml:space="preserve">БАЛАНС </t>
  </si>
  <si>
    <t>300</t>
  </si>
  <si>
    <t>ПАССИВ</t>
  </si>
  <si>
    <t xml:space="preserve">Код </t>
  </si>
  <si>
    <t>III. КАПИТАЛ И РЕЗЕРВЫ</t>
  </si>
  <si>
    <t xml:space="preserve">Уставный капитал </t>
  </si>
  <si>
    <t>410</t>
  </si>
  <si>
    <t>Собственные акции, выкупленные у акционеров</t>
  </si>
  <si>
    <t xml:space="preserve">Добавочный капитал </t>
  </si>
  <si>
    <t>420</t>
  </si>
  <si>
    <t>Резервный капитал</t>
  </si>
  <si>
    <t>430</t>
  </si>
  <si>
    <t>резервы, образованные в соответствии с законодательством</t>
  </si>
  <si>
    <t>431</t>
  </si>
  <si>
    <t xml:space="preserve">резервы, образованные в соответствии с учредительными </t>
  </si>
  <si>
    <t>документами</t>
  </si>
  <si>
    <t>432</t>
  </si>
  <si>
    <t>Целевое финансирование</t>
  </si>
  <si>
    <t>450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</si>
  <si>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</si>
  <si>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</si>
  <si>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</si>
  <si>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</si>
  <si>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</si>
  <si>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 xml:space="preserve">Займы и кредиты 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</si>
  <si>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</si>
  <si>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</si>
  <si>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</si>
  <si>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</si>
  <si>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</si>
  <si>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</si>
  <si>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</si>
  <si>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</si>
  <si>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Займы и кредиты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</si>
  <si>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</si>
  <si>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</si>
  <si>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</si>
  <si>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</si>
  <si>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</si>
  <si>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</si>
  <si>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</si>
  <si>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 xml:space="preserve">задолженность перед государственными внебюджетными фондами </t>
  </si>
  <si>
    <t>623</t>
  </si>
  <si>
    <t xml:space="preserve">задолженность по налогам и сборам </t>
  </si>
  <si>
    <t>624</t>
  </si>
  <si>
    <t>прочие кредиторы</t>
  </si>
  <si>
    <t>625</t>
  </si>
  <si>
    <t>Задолженность перед участниками (учредителям) по выплате доходов</t>
  </si>
  <si>
    <t>630</t>
  </si>
  <si>
    <t xml:space="preserve">Доходы будущих периодов </t>
  </si>
  <si>
    <t>640</t>
  </si>
  <si>
    <t xml:space="preserve">Резервы предстоящих расходов 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</si>
  <si>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</si>
  <si>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</si>
  <si>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</si>
  <si>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</si>
  <si>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</si>
  <si>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</si>
  <si>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Проверка  баланса</t>
  </si>
  <si>
    <t>№ п/п</t>
  </si>
  <si>
    <t>Показатель</t>
  </si>
  <si>
    <t>На начало периода</t>
  </si>
  <si>
    <t>На конец периода</t>
  </si>
  <si>
    <t>Отложенные налоговые активы</t>
  </si>
  <si>
    <t>010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</si>
  <si>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</si>
  <si>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</si>
  <si>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</si>
  <si>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</si>
  <si>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</si>
  <si>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</si>
  <si>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</si>
  <si>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050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</si>
  <si>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</si>
  <si>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</si>
  <si>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</si>
  <si>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</si>
  <si>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</si>
  <si>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</si>
  <si>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090</t>
  </si>
  <si>
    <t>100</t>
  </si>
  <si>
    <t>Внереализационные доходы</t>
  </si>
  <si>
    <t>Внереализационные расходы</t>
  </si>
  <si>
    <t>Текущий налог на прибыль</t>
  </si>
  <si>
    <t>За отчетный период</t>
  </si>
  <si>
    <t xml:space="preserve">наименование </t>
  </si>
  <si>
    <t>I. Доходы и расходы по обычным видам деятельности</t>
  </si>
  <si>
    <t>Себестоимость проданных товаров, продукции, работ, услуг</t>
  </si>
  <si>
    <t xml:space="preserve">Прибыль (убыток) от продаж </t>
  </si>
  <si>
    <t>Прочие доходы и расходы</t>
  </si>
  <si>
    <t>Прочие доходы</t>
  </si>
  <si>
    <t>Прочие расходы</t>
  </si>
  <si>
    <t xml:space="preserve">Прибыль (убыток) до налогообложения </t>
  </si>
  <si>
    <t>141</t>
  </si>
  <si>
    <t>142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</si>
  <si>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</si>
  <si>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</si>
  <si>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</si>
  <si>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200</t>
  </si>
  <si>
    <t>Базовая пррибыль (убыток) на акцию</t>
  </si>
  <si>
    <t>Разводненная прибыль (убыток) на акцию</t>
  </si>
  <si>
    <t>За аналогичный период предыдущего года</t>
  </si>
  <si>
    <t>Оценка кредитоспособности заемщика (методика Е. В. Неволиной)</t>
  </si>
  <si>
    <t>Рекомендуемое значение</t>
  </si>
  <si>
    <t>К1</t>
  </si>
  <si>
    <t>Коэффициент абсолютной ликвидности</t>
  </si>
  <si>
    <t>К2</t>
  </si>
  <si>
    <t>Коэффициент текущей ликвидности</t>
  </si>
  <si>
    <t>К3</t>
  </si>
  <si>
    <t>Коэффициент автономии</t>
  </si>
  <si>
    <t>К4</t>
  </si>
  <si>
    <t>Коэффициент денежной компоненты в выручке</t>
  </si>
  <si>
    <t>К5</t>
  </si>
  <si>
    <t>Коэффициент рентабельности</t>
  </si>
  <si>
    <t>&gt; 0,5</t>
  </si>
  <si>
    <t>Кс</t>
  </si>
  <si>
    <t>Синтетический коэффициент кредитоспособности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</si>
  <si>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</si>
  <si>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свыше 60 – высокая кредитоспособность, отличное финансовое состояние</t>
  </si>
  <si>
    <t>от 50 до 60 – хорошее финансовое состояние, хороший уровень кредитоспособности</t>
  </si>
  <si>
    <t>от 40 до 50 – удовлетворительный уровень кредитоспособности</t>
  </si>
  <si>
    <t>от 30 до 40 – предельный уровень кредитоспособности</t>
  </si>
  <si>
    <t>ниже 30 – кредитоспособность ниже предельной</t>
  </si>
  <si>
    <t>Устанавливается 5 классов заемщиков, Кс</t>
  </si>
  <si>
    <t>1,5 - 2,5</t>
  </si>
  <si>
    <t>&gt; 0,2</t>
  </si>
  <si>
    <t>Период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</si>
</sst>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dd/mm/yy;@"/>
    <numFmt numFmtId="166" formatCode="dd/mm/yy"/>
    <numFmt numFmtId="167" formatCode="_(* #,##0.0_);_(* \(#,##0.0\);_(* &quot;-&quot;??_);_(@_)"/>
    <numFmt numFmtId="168" formatCode="0.000"/>
    <numFmt numFmtId="169" formatCode="0.0%"/>
    <numFmt numFmtId="170" formatCode="#,##0.0000"/>
    <numFmt numFmtId="171" formatCode="#,##0.000"/>
    <numFmt numFmtId="172" formatCode="#,##0.000_ ;[Red]\-#,##0.000\ "/>
    <numFmt numFmtId="173" formatCode="0.0"/>
    <numFmt numFmtId="174" formatCode="[$-FC19]d\ mmmm\ yyyy\ &quot;г.&quot;"/>
    <numFmt numFmtId="175" formatCode="0_ ;[Red]\-0\ "/>
    <numFmt numFmtId="176" formatCode="0.0_ ;[Red]\-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[Red]\-#,##0.00\ "/>
    <numFmt numFmtId="182" formatCode="#,##0.0_ ;[Red]\-#,##0.0\ "/>
    <numFmt numFmtId="183" formatCode="#,##0_ ;[Red]\-#,##0\ "/>
  </numFmts>
  <fonts count="15">
    <font>
      <sz val="10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9"/>
      <color indexed="12"/>
      <name val="Arial Cyr"/>
      <family val="0"/>
    </font>
    <font>
      <b/>
      <sz val="10"/>
      <name val="Arial Cyr"/>
      <family val="0"/>
    </font>
    <font>
      <u val="single"/>
      <sz val="12"/>
      <color indexed="12"/>
      <name val="Times New Roman"/>
      <family val="1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ahoma"/>
      <family val="0"/>
    </font>
    <font>
      <sz val="9"/>
      <name val="Verdana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1" fontId="3" fillId="0" borderId="4" xfId="0" applyNumberFormat="1" applyFont="1" applyFill="1" applyBorder="1" applyAlignment="1" applyProtection="1">
      <alignment vertical="center" wrapText="1"/>
      <protection locked="0"/>
    </xf>
    <xf numFmtId="41" fontId="3" fillId="0" borderId="5" xfId="0" applyNumberFormat="1" applyFont="1" applyFill="1" applyBorder="1" applyAlignment="1" applyProtection="1">
      <alignment vertical="center" wrapText="1"/>
      <protection locked="0"/>
    </xf>
    <xf numFmtId="49" fontId="2" fillId="0" borderId="6" xfId="0" applyNumberFormat="1" applyFont="1" applyFill="1" applyBorder="1" applyAlignment="1" applyProtection="1">
      <alignment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1" fontId="2" fillId="0" borderId="7" xfId="0" applyNumberFormat="1" applyFont="1" applyFill="1" applyBorder="1" applyAlignment="1" applyProtection="1">
      <alignment vertical="center" wrapText="1"/>
      <protection locked="0"/>
    </xf>
    <xf numFmtId="41" fontId="2" fillId="0" borderId="8" xfId="0" applyNumberFormat="1" applyFont="1" applyFill="1" applyBorder="1" applyAlignment="1" applyProtection="1">
      <alignment vertical="center" wrapText="1"/>
      <protection locked="0"/>
    </xf>
    <xf numFmtId="49" fontId="2" fillId="0" borderId="9" xfId="0" applyNumberFormat="1" applyFont="1" applyFill="1" applyBorder="1" applyAlignment="1" applyProtection="1">
      <alignment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1" fontId="2" fillId="0" borderId="10" xfId="0" applyNumberFormat="1" applyFont="1" applyFill="1" applyBorder="1" applyAlignment="1" applyProtection="1">
      <alignment vertical="center" wrapText="1"/>
      <protection locked="0"/>
    </xf>
    <xf numFmtId="41" fontId="2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1" fontId="3" fillId="0" borderId="1" xfId="0" applyNumberFormat="1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7" xfId="0" applyNumberFormat="1" applyFont="1" applyFill="1" applyBorder="1" applyAlignment="1" applyProtection="1">
      <alignment vertical="center" wrapText="1"/>
      <protection locked="0"/>
    </xf>
    <xf numFmtId="41" fontId="5" fillId="0" borderId="8" xfId="0" applyNumberFormat="1" applyFont="1" applyFill="1" applyBorder="1" applyAlignment="1" applyProtection="1">
      <alignment vertical="center" wrapText="1"/>
      <protection locked="0"/>
    </xf>
    <xf numFmtId="41" fontId="3" fillId="0" borderId="1" xfId="0" applyNumberFormat="1" applyFont="1" applyFill="1" applyBorder="1" applyAlignment="1" applyProtection="1">
      <alignment horizontal="right"/>
      <protection locked="0"/>
    </xf>
    <xf numFmtId="41" fontId="3" fillId="0" borderId="8" xfId="0" applyNumberFormat="1" applyFont="1" applyFill="1" applyBorder="1" applyAlignment="1" applyProtection="1">
      <alignment horizontal="right"/>
      <protection locked="0"/>
    </xf>
    <xf numFmtId="41" fontId="3" fillId="0" borderId="7" xfId="0" applyNumberFormat="1" applyFont="1" applyFill="1" applyBorder="1" applyAlignment="1" applyProtection="1">
      <alignment horizontal="right"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3" fillId="0" borderId="13" xfId="0" applyNumberFormat="1" applyFont="1" applyFill="1" applyBorder="1" applyAlignment="1" applyProtection="1">
      <alignment wrapText="1"/>
      <protection locked="0"/>
    </xf>
    <xf numFmtId="49" fontId="2" fillId="0" borderId="2" xfId="0" applyNumberFormat="1" applyFont="1" applyFill="1" applyBorder="1" applyAlignment="1" applyProtection="1">
      <alignment wrapText="1"/>
      <protection locked="0"/>
    </xf>
    <xf numFmtId="49" fontId="2" fillId="0" borderId="14" xfId="0" applyNumberFormat="1" applyFont="1" applyFill="1" applyBorder="1" applyAlignment="1" applyProtection="1">
      <alignment wrapText="1"/>
      <protection locked="0"/>
    </xf>
    <xf numFmtId="49" fontId="2" fillId="0" borderId="9" xfId="0" applyNumberFormat="1" applyFont="1" applyFill="1" applyBorder="1" applyAlignment="1" applyProtection="1">
      <alignment horizontal="center"/>
      <protection locked="0"/>
    </xf>
    <xf numFmtId="49" fontId="3" fillId="0" borderId="15" xfId="0" applyNumberFormat="1" applyFont="1" applyFill="1" applyBorder="1" applyAlignment="1" applyProtection="1">
      <alignment wrapText="1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1" fontId="3" fillId="0" borderId="4" xfId="0" applyNumberFormat="1" applyFont="1" applyFill="1" applyBorder="1" applyAlignment="1" applyProtection="1">
      <alignment horizontal="right"/>
      <protection locked="0"/>
    </xf>
    <xf numFmtId="41" fontId="3" fillId="0" borderId="5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1" fontId="3" fillId="0" borderId="10" xfId="0" applyNumberFormat="1" applyFont="1" applyFill="1" applyBorder="1" applyAlignment="1" applyProtection="1">
      <alignment horizontal="right"/>
      <protection locked="0"/>
    </xf>
    <xf numFmtId="41" fontId="3" fillId="0" borderId="11" xfId="0" applyNumberFormat="1" applyFont="1" applyFill="1" applyBorder="1" applyAlignment="1" applyProtection="1">
      <alignment horizontal="right"/>
      <protection locked="0"/>
    </xf>
    <xf numFmtId="43" fontId="3" fillId="0" borderId="16" xfId="0" applyNumberFormat="1" applyFont="1" applyFill="1" applyBorder="1" applyAlignment="1" applyProtection="1">
      <alignment horizontal="center"/>
      <protection locked="0"/>
    </xf>
    <xf numFmtId="43" fontId="3" fillId="0" borderId="17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9" fillId="0" borderId="0" xfId="15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12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3" fillId="2" borderId="15" xfId="0" applyNumberFormat="1" applyFont="1" applyFill="1" applyBorder="1" applyAlignment="1" applyProtection="1">
      <alignment vertical="center" wrapText="1"/>
      <protection locked="0"/>
    </xf>
    <xf numFmtId="49" fontId="2" fillId="2" borderId="2" xfId="0" applyNumberFormat="1" applyFont="1" applyFill="1" applyBorder="1" applyAlignment="1" applyProtection="1">
      <alignment vertical="center" wrapText="1"/>
      <protection locked="0"/>
    </xf>
    <xf numFmtId="49" fontId="2" fillId="2" borderId="14" xfId="0" applyNumberFormat="1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49" fontId="2" fillId="2" borderId="15" xfId="0" applyNumberFormat="1" applyFont="1" applyFill="1" applyBorder="1" applyAlignment="1" applyProtection="1">
      <alignment vertical="center" wrapText="1"/>
      <protection locked="0"/>
    </xf>
    <xf numFmtId="49" fontId="3" fillId="2" borderId="14" xfId="0" applyNumberFormat="1" applyFont="1" applyFill="1" applyBorder="1" applyAlignment="1" applyProtection="1">
      <alignment vertical="center" wrapText="1"/>
      <protection locked="0"/>
    </xf>
    <xf numFmtId="49" fontId="2" fillId="2" borderId="19" xfId="0" applyNumberFormat="1" applyFont="1" applyFill="1" applyBorder="1" applyAlignment="1" applyProtection="1">
      <alignment vertical="center" wrapText="1"/>
      <protection locked="0"/>
    </xf>
    <xf numFmtId="41" fontId="3" fillId="2" borderId="20" xfId="0" applyNumberFormat="1" applyFont="1" applyFill="1" applyBorder="1" applyAlignment="1" applyProtection="1">
      <alignment horizontal="center" vertical="center"/>
      <protection locked="0"/>
    </xf>
    <xf numFmtId="41" fontId="3" fillId="2" borderId="21" xfId="0" applyNumberFormat="1" applyFont="1" applyFill="1" applyBorder="1" applyAlignment="1" applyProtection="1">
      <alignment horizontal="center" vertical="center"/>
      <protection locked="0"/>
    </xf>
    <xf numFmtId="41" fontId="3" fillId="2" borderId="1" xfId="0" applyNumberFormat="1" applyFont="1" applyFill="1" applyBorder="1" applyAlignment="1" applyProtection="1">
      <alignment horizontal="center" vertical="center"/>
      <protection locked="0"/>
    </xf>
    <xf numFmtId="41" fontId="3" fillId="2" borderId="22" xfId="0" applyNumberFormat="1" applyFont="1" applyFill="1" applyBorder="1" applyAlignment="1" applyProtection="1">
      <alignment horizontal="center" vertical="center"/>
      <protection locked="0"/>
    </xf>
    <xf numFmtId="41" fontId="3" fillId="2" borderId="23" xfId="0" applyNumberFormat="1" applyFont="1" applyFill="1" applyBorder="1" applyAlignment="1" applyProtection="1">
      <alignment horizontal="center" vertical="center"/>
      <protection locked="0"/>
    </xf>
    <xf numFmtId="41" fontId="2" fillId="2" borderId="6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181" fontId="4" fillId="4" borderId="24" xfId="0" applyNumberFormat="1" applyFont="1" applyFill="1" applyBorder="1" applyAlignment="1">
      <alignment horizontal="center" vertical="center"/>
    </xf>
    <xf numFmtId="181" fontId="4" fillId="4" borderId="17" xfId="0" applyNumberFormat="1" applyFont="1" applyFill="1" applyBorder="1" applyAlignment="1">
      <alignment horizontal="center" vertical="center"/>
    </xf>
    <xf numFmtId="181" fontId="4" fillId="4" borderId="25" xfId="0" applyNumberFormat="1" applyFont="1" applyFill="1" applyBorder="1" applyAlignment="1">
      <alignment horizontal="center" vertical="center"/>
    </xf>
    <xf numFmtId="181" fontId="4" fillId="4" borderId="8" xfId="0" applyNumberFormat="1" applyFont="1" applyFill="1" applyBorder="1" applyAlignment="1">
      <alignment horizontal="center" vertical="center"/>
    </xf>
    <xf numFmtId="181" fontId="4" fillId="5" borderId="25" xfId="0" applyNumberFormat="1" applyFont="1" applyFill="1" applyBorder="1" applyAlignment="1">
      <alignment horizontal="center" vertical="center"/>
    </xf>
    <xf numFmtId="181" fontId="4" fillId="5" borderId="8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181" fontId="4" fillId="4" borderId="26" xfId="0" applyNumberFormat="1" applyFont="1" applyFill="1" applyBorder="1" applyAlignment="1">
      <alignment horizontal="center" vertical="center"/>
    </xf>
    <xf numFmtId="181" fontId="4" fillId="4" borderId="11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9" fontId="10" fillId="4" borderId="28" xfId="19" applyFont="1" applyFill="1" applyBorder="1" applyAlignment="1">
      <alignment horizontal="center" vertical="center"/>
    </xf>
    <xf numFmtId="9" fontId="10" fillId="4" borderId="29" xfId="19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3" fillId="0" borderId="0" xfId="0" applyFont="1" applyAlignment="1">
      <alignment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elFin%207.15\ma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&#1042;&#1088;&#1077;&#1084;&#1077;&#1085;&#1085;&#1072;&#1103;%20&#1087;&#1072;&#1087;&#1082;&#1072;%201%20&#1076;&#1083;&#1103;%20malahov.zip\ANALIZ\leco\analiz\sher-balans%20on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b"/>
      <sheetName val="~"/>
      <sheetName val="Эспрессо"/>
      <sheetName val="ликв"/>
      <sheetName val="GAAP"/>
      <sheetName val="EC"/>
      <sheetName val="GAAP, EC"/>
      <sheetName val="Аргенти"/>
      <sheetName val="ЧА"/>
      <sheetName val="118"/>
      <sheetName val="инвест"/>
      <sheetName val="тенденции"/>
      <sheetName val="групп"/>
      <sheetName val="ГТКф1"/>
      <sheetName val="банкрот"/>
      <sheetName val="ГУП"/>
      <sheetName val="ФГУП"/>
      <sheetName val="Комплекс"/>
      <sheetName val="ФСФО"/>
      <sheetName val="Ковалев"/>
      <sheetName val="Рябых"/>
      <sheetName val="Bond"/>
      <sheetName val="ИНТЭС"/>
      <sheetName val="Дюпон"/>
      <sheetName val="ФУ"/>
      <sheetName val="Депалян"/>
      <sheetName val="ГТК"/>
      <sheetName val="Альт"/>
      <sheetName val="Нормаль"/>
      <sheetName val="СПб"/>
      <sheetName val="МИБ"/>
      <sheetName val="СДМ"/>
      <sheetName val="СБ"/>
      <sheetName val="инэк"/>
      <sheetName val="ВТБ"/>
      <sheetName val="Спектр"/>
      <sheetName val="Рейтинг"/>
      <sheetName val="Лимит"/>
      <sheetName val="VM"/>
      <sheetName val="Кокорев"/>
      <sheetName val="Регрессии"/>
      <sheetName val="КГТУ"/>
      <sheetName val="Параметры"/>
      <sheetName val="Методика пользователя"/>
      <sheetName val="Справка"/>
      <sheetName val="rp"/>
      <sheetName val="sys"/>
      <sheetName val="report"/>
    </sheetNames>
    <sheetDataSet>
      <sheetData sheetId="43">
        <row r="7">
          <cell r="D7">
            <v>32</v>
          </cell>
        </row>
        <row r="10">
          <cell r="D10" t="str">
            <v>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БАЛАНС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3">
        <row r="18">
          <cell r="B18">
            <v>382709.7</v>
          </cell>
          <cell r="C18">
            <v>483116</v>
          </cell>
          <cell r="F18">
            <v>100406.29999999999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5"/>
  <sheetViews>
    <sheetView workbookViewId="0" topLeftCell="A1">
      <selection activeCell="H23" sqref="H23"/>
    </sheetView>
  </sheetViews>
  <sheetFormatPr defaultColWidth="9.00390625" defaultRowHeight="12.75"/>
  <cols>
    <col min="1" max="1" width="1.75390625" style="1" customWidth="1"/>
    <col min="2" max="2" width="45.75390625" style="1" customWidth="1"/>
    <col min="3" max="3" width="9.125" style="1" customWidth="1"/>
    <col min="4" max="5" width="12.75390625" style="1" customWidth="1"/>
    <col min="6" max="16384" width="9.125" style="1" customWidth="1"/>
  </cols>
  <sheetData>
    <row r="2" spans="2:5" ht="33" customHeight="1">
      <c r="B2" s="5"/>
      <c r="C2" s="6" t="s">
        <v>1</v>
      </c>
      <c r="D2" s="6" t="s">
        <v>2</v>
      </c>
      <c r="E2" s="6" t="s">
        <v>3</v>
      </c>
    </row>
    <row r="3" spans="2:5" ht="12.75">
      <c r="B3" s="99" t="s">
        <v>0</v>
      </c>
      <c r="C3" s="99"/>
      <c r="D3" s="99"/>
      <c r="E3" s="99"/>
    </row>
    <row r="4" spans="2:5" ht="12">
      <c r="B4" s="7" t="s">
        <v>4</v>
      </c>
      <c r="C4" s="8"/>
      <c r="D4" s="9"/>
      <c r="E4" s="10"/>
    </row>
    <row r="5" spans="2:5" ht="12">
      <c r="B5" s="11" t="s">
        <v>5</v>
      </c>
      <c r="C5" s="12" t="s">
        <v>6</v>
      </c>
      <c r="D5" s="13">
        <v>981</v>
      </c>
      <c r="E5" s="14">
        <v>1387</v>
      </c>
    </row>
    <row r="6" spans="2:5" ht="12">
      <c r="B6" s="11" t="s">
        <v>7</v>
      </c>
      <c r="C6" s="12" t="s">
        <v>8</v>
      </c>
      <c r="D6" s="13">
        <v>20092</v>
      </c>
      <c r="E6" s="14">
        <v>22040</v>
      </c>
    </row>
    <row r="7" spans="2:5" ht="12">
      <c r="B7" s="11" t="s">
        <v>9</v>
      </c>
      <c r="C7" s="12" t="s">
        <v>10</v>
      </c>
      <c r="D7" s="13">
        <v>0</v>
      </c>
      <c r="E7" s="14">
        <v>0</v>
      </c>
    </row>
    <row r="8" spans="2:5" ht="12">
      <c r="B8" s="11" t="s">
        <v>11</v>
      </c>
      <c r="C8" s="12" t="s">
        <v>12</v>
      </c>
      <c r="D8" s="13">
        <v>0</v>
      </c>
      <c r="E8" s="14">
        <v>0</v>
      </c>
    </row>
    <row r="9" spans="2:5" ht="12">
      <c r="B9" s="11" t="s">
        <v>13</v>
      </c>
      <c r="C9" s="12" t="s">
        <v>14</v>
      </c>
      <c r="D9" s="13">
        <v>20969</v>
      </c>
      <c r="E9" s="14">
        <v>2926</v>
      </c>
    </row>
    <row r="10" spans="2:5" ht="12">
      <c r="B10" s="11" t="s">
        <v>15</v>
      </c>
      <c r="C10" s="12" t="s">
        <v>16</v>
      </c>
      <c r="D10" s="13">
        <v>16284</v>
      </c>
      <c r="E10" s="14">
        <v>0</v>
      </c>
    </row>
    <row r="11" spans="2:5" ht="12">
      <c r="B11" s="15" t="s">
        <v>17</v>
      </c>
      <c r="C11" s="16" t="s">
        <v>18</v>
      </c>
      <c r="D11" s="17">
        <v>0</v>
      </c>
      <c r="E11" s="18">
        <v>0</v>
      </c>
    </row>
    <row r="12" spans="2:5" ht="12">
      <c r="B12" s="19" t="s">
        <v>19</v>
      </c>
      <c r="C12" s="20" t="s">
        <v>20</v>
      </c>
      <c r="D12" s="21">
        <f>SUM(D5:D11)</f>
        <v>58326</v>
      </c>
      <c r="E12" s="21">
        <f>SUM(E5:E11)</f>
        <v>26353</v>
      </c>
    </row>
    <row r="13" spans="2:5" ht="12">
      <c r="B13" s="22" t="s">
        <v>21</v>
      </c>
      <c r="C13" s="23"/>
      <c r="D13" s="9"/>
      <c r="E13" s="10"/>
    </row>
    <row r="14" spans="2:5" ht="12">
      <c r="B14" s="11" t="s">
        <v>22</v>
      </c>
      <c r="C14" s="12" t="s">
        <v>23</v>
      </c>
      <c r="D14" s="24">
        <f>SUM(D16:D22)</f>
        <v>33591</v>
      </c>
      <c r="E14" s="25">
        <f>SUM(E16:E22)</f>
        <v>16630</v>
      </c>
    </row>
    <row r="15" spans="2:8" ht="12">
      <c r="B15" s="11" t="s">
        <v>24</v>
      </c>
      <c r="C15" s="12"/>
      <c r="D15" s="13"/>
      <c r="E15" s="14"/>
      <c r="H15" s="98"/>
    </row>
    <row r="16" spans="2:5" ht="12">
      <c r="B16" s="11" t="s">
        <v>25</v>
      </c>
      <c r="C16" s="12" t="s">
        <v>26</v>
      </c>
      <c r="D16" s="13">
        <v>9223</v>
      </c>
      <c r="E16" s="14">
        <v>4359</v>
      </c>
    </row>
    <row r="17" spans="2:5" ht="12">
      <c r="B17" s="11" t="s">
        <v>27</v>
      </c>
      <c r="C17" s="12" t="s">
        <v>28</v>
      </c>
      <c r="D17" s="13">
        <v>0</v>
      </c>
      <c r="E17" s="14">
        <v>0</v>
      </c>
    </row>
    <row r="18" spans="2:5" ht="12">
      <c r="B18" s="11" t="s">
        <v>29</v>
      </c>
      <c r="C18" s="12" t="s">
        <v>30</v>
      </c>
      <c r="D18" s="13">
        <v>1985</v>
      </c>
      <c r="E18" s="14">
        <v>1978</v>
      </c>
    </row>
    <row r="19" spans="2:5" ht="12">
      <c r="B19" s="11" t="s">
        <v>31</v>
      </c>
      <c r="C19" s="12" t="s">
        <v>32</v>
      </c>
      <c r="D19" s="13">
        <v>21186</v>
      </c>
      <c r="E19" s="14">
        <v>10175</v>
      </c>
    </row>
    <row r="20" spans="2:5" ht="12">
      <c r="B20" s="11" t="s">
        <v>33</v>
      </c>
      <c r="C20" s="12" t="s">
        <v>34</v>
      </c>
      <c r="D20" s="13">
        <v>0</v>
      </c>
      <c r="E20" s="14">
        <v>0</v>
      </c>
    </row>
    <row r="21" spans="2:5" ht="12">
      <c r="B21" s="11" t="s">
        <v>35</v>
      </c>
      <c r="C21" s="12" t="s">
        <v>36</v>
      </c>
      <c r="D21" s="13">
        <v>1197</v>
      </c>
      <c r="E21" s="14">
        <v>118</v>
      </c>
    </row>
    <row r="22" spans="2:5" ht="12">
      <c r="B22" s="11" t="s">
        <v>37</v>
      </c>
      <c r="C22" s="12" t="s">
        <v>38</v>
      </c>
      <c r="D22" s="13">
        <v>0</v>
      </c>
      <c r="E22" s="14">
        <v>0</v>
      </c>
    </row>
    <row r="23" spans="2:5" ht="24">
      <c r="B23" s="11" t="s">
        <v>39</v>
      </c>
      <c r="C23" s="12" t="s">
        <v>40</v>
      </c>
      <c r="D23" s="13">
        <v>26313</v>
      </c>
      <c r="E23" s="14">
        <v>23667</v>
      </c>
    </row>
    <row r="24" spans="2:5" ht="36">
      <c r="B24" s="11" t="s">
        <v>41</v>
      </c>
      <c r="C24" s="12" t="s">
        <v>42</v>
      </c>
      <c r="D24" s="13">
        <v>0</v>
      </c>
      <c r="E24" s="14">
        <v>0</v>
      </c>
    </row>
    <row r="25" spans="2:5" ht="12">
      <c r="B25" s="11" t="s">
        <v>43</v>
      </c>
      <c r="C25" s="12"/>
      <c r="D25" s="13">
        <v>0</v>
      </c>
      <c r="E25" s="14">
        <v>0</v>
      </c>
    </row>
    <row r="26" spans="2:5" ht="36">
      <c r="B26" s="11" t="s">
        <v>44</v>
      </c>
      <c r="C26" s="12" t="s">
        <v>45</v>
      </c>
      <c r="D26" s="13">
        <v>147193</v>
      </c>
      <c r="E26" s="14">
        <v>158681</v>
      </c>
    </row>
    <row r="27" spans="2:5" ht="12">
      <c r="B27" s="11" t="s">
        <v>43</v>
      </c>
      <c r="C27" s="12" t="s">
        <v>46</v>
      </c>
      <c r="D27" s="13">
        <v>93659</v>
      </c>
      <c r="E27" s="14">
        <v>122721</v>
      </c>
    </row>
    <row r="28" spans="2:5" ht="12">
      <c r="B28" s="11" t="s">
        <v>47</v>
      </c>
      <c r="C28" s="12" t="s">
        <v>48</v>
      </c>
      <c r="D28" s="13">
        <v>33478</v>
      </c>
      <c r="E28" s="14">
        <v>2272</v>
      </c>
    </row>
    <row r="29" spans="2:5" ht="12">
      <c r="B29" s="11" t="s">
        <v>49</v>
      </c>
      <c r="C29" s="12" t="s">
        <v>50</v>
      </c>
      <c r="D29" s="13">
        <v>174</v>
      </c>
      <c r="E29" s="14">
        <v>1794</v>
      </c>
    </row>
    <row r="30" spans="2:5" ht="12">
      <c r="B30" s="15" t="s">
        <v>51</v>
      </c>
      <c r="C30" s="16" t="s">
        <v>52</v>
      </c>
      <c r="D30" s="17">
        <v>0</v>
      </c>
      <c r="E30" s="18">
        <v>0</v>
      </c>
    </row>
    <row r="31" spans="2:5" ht="12">
      <c r="B31" s="19" t="s">
        <v>53</v>
      </c>
      <c r="C31" s="20" t="s">
        <v>54</v>
      </c>
      <c r="D31" s="21">
        <f>D14+D23+D24+D26+D28+D29+D30</f>
        <v>240749</v>
      </c>
      <c r="E31" s="21">
        <f>E14+E23+E24+E26+E28+E29+E30</f>
        <v>203044</v>
      </c>
    </row>
    <row r="32" spans="2:5" ht="12">
      <c r="B32" s="19" t="s">
        <v>55</v>
      </c>
      <c r="C32" s="20" t="s">
        <v>56</v>
      </c>
      <c r="D32" s="21">
        <f>D12+D31</f>
        <v>299075</v>
      </c>
      <c r="E32" s="21">
        <f>E12+E31</f>
        <v>229397</v>
      </c>
    </row>
    <row r="33" spans="2:5" ht="12.75">
      <c r="B33" s="99" t="s">
        <v>57</v>
      </c>
      <c r="C33" s="99"/>
      <c r="D33" s="99"/>
      <c r="E33" s="99"/>
    </row>
    <row r="34" spans="2:5" ht="12">
      <c r="B34" s="31" t="s">
        <v>59</v>
      </c>
      <c r="C34" s="29"/>
      <c r="D34" s="43"/>
      <c r="E34" s="44"/>
    </row>
    <row r="35" spans="2:5" ht="12">
      <c r="B35" s="32" t="s">
        <v>60</v>
      </c>
      <c r="C35" s="30" t="s">
        <v>61</v>
      </c>
      <c r="D35" s="13">
        <v>3066</v>
      </c>
      <c r="E35" s="14">
        <v>3066</v>
      </c>
    </row>
    <row r="36" spans="2:5" ht="12">
      <c r="B36" s="32" t="s">
        <v>62</v>
      </c>
      <c r="C36" s="30"/>
      <c r="D36" s="13"/>
      <c r="E36" s="14"/>
    </row>
    <row r="37" spans="2:5" ht="12">
      <c r="B37" s="32" t="s">
        <v>63</v>
      </c>
      <c r="C37" s="30" t="s">
        <v>64</v>
      </c>
      <c r="D37" s="13">
        <v>1037</v>
      </c>
      <c r="E37" s="14">
        <v>1037</v>
      </c>
    </row>
    <row r="38" spans="2:5" ht="12">
      <c r="B38" s="32" t="s">
        <v>65</v>
      </c>
      <c r="C38" s="30" t="s">
        <v>66</v>
      </c>
      <c r="D38" s="13">
        <f>D40+D42</f>
        <v>1238</v>
      </c>
      <c r="E38" s="14">
        <f>E40+E42</f>
        <v>1238</v>
      </c>
    </row>
    <row r="39" spans="2:5" ht="12">
      <c r="B39" s="32" t="s">
        <v>24</v>
      </c>
      <c r="C39" s="30"/>
      <c r="D39" s="13"/>
      <c r="E39" s="14"/>
    </row>
    <row r="40" spans="2:5" ht="24">
      <c r="B40" s="32" t="s">
        <v>67</v>
      </c>
      <c r="C40" s="30" t="s">
        <v>68</v>
      </c>
      <c r="D40" s="13">
        <v>1238</v>
      </c>
      <c r="E40" s="14">
        <v>1238</v>
      </c>
    </row>
    <row r="41" spans="2:5" ht="24">
      <c r="B41" s="32" t="s">
        <v>69</v>
      </c>
      <c r="C41" s="30"/>
      <c r="D41" s="13"/>
      <c r="E41" s="14"/>
    </row>
    <row r="42" spans="2:5" ht="12">
      <c r="B42" s="32" t="s">
        <v>70</v>
      </c>
      <c r="C42" s="30" t="s">
        <v>71</v>
      </c>
      <c r="D42" s="13">
        <v>0</v>
      </c>
      <c r="E42" s="14">
        <v>0</v>
      </c>
    </row>
    <row r="43" spans="2:5" ht="12">
      <c r="B43" s="32" t="s">
        <v>72</v>
      </c>
      <c r="C43" s="30" t="s">
        <v>73</v>
      </c>
      <c r="D43" s="13">
        <v>0</v>
      </c>
      <c r="E43" s="14">
        <v>0</v>
      </c>
    </row>
    <row r="44" spans="2:5" ht="12">
      <c r="B44" s="33" t="s">
        <v>74</v>
      </c>
      <c r="C44" s="34" t="s">
        <v>75</v>
      </c>
      <c r="D44" s="13">
        <v>53760</v>
      </c>
      <c r="E44" s="14">
        <v>40160</v>
      </c>
    </row>
    <row r="45" spans="2:5" ht="12">
      <c r="B45" s="39" t="s">
        <v>76</v>
      </c>
      <c r="C45" s="40" t="s">
        <v>77</v>
      </c>
      <c r="D45" s="21">
        <f>D35+D37+D38+D44+D43</f>
        <v>59101</v>
      </c>
      <c r="E45" s="21">
        <f>E35+E37+E38+E44+E43</f>
        <v>45501</v>
      </c>
    </row>
    <row r="46" spans="2:5" ht="12">
      <c r="B46" s="35" t="s">
        <v>78</v>
      </c>
      <c r="C46" s="36"/>
      <c r="D46" s="37"/>
      <c r="E46" s="38"/>
    </row>
    <row r="47" spans="2:5" ht="12">
      <c r="B47" s="32" t="s">
        <v>79</v>
      </c>
      <c r="C47" s="30" t="s">
        <v>80</v>
      </c>
      <c r="D47" s="28">
        <v>0</v>
      </c>
      <c r="E47" s="27">
        <v>0</v>
      </c>
    </row>
    <row r="48" spans="2:5" ht="12">
      <c r="B48" s="32" t="s">
        <v>81</v>
      </c>
      <c r="C48" s="30" t="s">
        <v>82</v>
      </c>
      <c r="D48" s="28">
        <v>0</v>
      </c>
      <c r="E48" s="27">
        <v>0</v>
      </c>
    </row>
    <row r="49" spans="2:5" ht="12">
      <c r="B49" s="33" t="s">
        <v>83</v>
      </c>
      <c r="C49" s="34" t="s">
        <v>84</v>
      </c>
      <c r="D49" s="41">
        <v>0</v>
      </c>
      <c r="E49" s="42">
        <v>0</v>
      </c>
    </row>
    <row r="50" spans="2:5" ht="12">
      <c r="B50" s="39" t="s">
        <v>85</v>
      </c>
      <c r="C50" s="40" t="s">
        <v>86</v>
      </c>
      <c r="D50" s="26">
        <f>D47+D48+D49</f>
        <v>0</v>
      </c>
      <c r="E50" s="26">
        <f>E47+E48+E49</f>
        <v>0</v>
      </c>
    </row>
    <row r="51" spans="2:5" ht="12">
      <c r="B51" s="35" t="s">
        <v>87</v>
      </c>
      <c r="C51" s="36"/>
      <c r="D51" s="37"/>
      <c r="E51" s="38"/>
    </row>
    <row r="52" spans="2:5" ht="12">
      <c r="B52" s="32" t="s">
        <v>88</v>
      </c>
      <c r="C52" s="30" t="s">
        <v>89</v>
      </c>
      <c r="D52" s="13">
        <v>7896</v>
      </c>
      <c r="E52" s="14">
        <v>0</v>
      </c>
    </row>
    <row r="53" spans="2:5" ht="12">
      <c r="B53" s="32" t="s">
        <v>90</v>
      </c>
      <c r="C53" s="30" t="s">
        <v>91</v>
      </c>
      <c r="D53" s="13">
        <v>232078</v>
      </c>
      <c r="E53" s="14">
        <v>183896</v>
      </c>
    </row>
    <row r="54" spans="2:5" ht="12">
      <c r="B54" s="32" t="s">
        <v>24</v>
      </c>
      <c r="C54" s="30"/>
      <c r="D54" s="13"/>
      <c r="E54" s="14"/>
    </row>
    <row r="55" spans="2:5" ht="12">
      <c r="B55" s="32" t="s">
        <v>92</v>
      </c>
      <c r="C55" s="30" t="s">
        <v>93</v>
      </c>
      <c r="D55" s="13">
        <v>158062</v>
      </c>
      <c r="E55" s="14">
        <v>140901</v>
      </c>
    </row>
    <row r="56" spans="2:5" ht="12">
      <c r="B56" s="32" t="s">
        <v>94</v>
      </c>
      <c r="C56" s="30" t="s">
        <v>95</v>
      </c>
      <c r="D56" s="13">
        <v>28660</v>
      </c>
      <c r="E56" s="14">
        <v>3660</v>
      </c>
    </row>
    <row r="57" spans="2:5" ht="24">
      <c r="B57" s="32" t="s">
        <v>96</v>
      </c>
      <c r="C57" s="30" t="s">
        <v>97</v>
      </c>
      <c r="D57" s="13">
        <v>0</v>
      </c>
      <c r="E57" s="14">
        <v>0</v>
      </c>
    </row>
    <row r="58" spans="2:5" ht="12">
      <c r="B58" s="32" t="s">
        <v>98</v>
      </c>
      <c r="C58" s="30" t="s">
        <v>99</v>
      </c>
      <c r="D58" s="13">
        <v>1134</v>
      </c>
      <c r="E58" s="14">
        <v>1729</v>
      </c>
    </row>
    <row r="59" spans="2:5" ht="12">
      <c r="B59" s="32" t="s">
        <v>100</v>
      </c>
      <c r="C59" s="30" t="s">
        <v>101</v>
      </c>
      <c r="D59" s="13">
        <v>1731</v>
      </c>
      <c r="E59" s="14">
        <v>445</v>
      </c>
    </row>
    <row r="60" spans="2:5" ht="24">
      <c r="B60" s="32" t="s">
        <v>102</v>
      </c>
      <c r="C60" s="30" t="s">
        <v>103</v>
      </c>
      <c r="D60" s="13">
        <v>0</v>
      </c>
      <c r="E60" s="14">
        <v>0</v>
      </c>
    </row>
    <row r="61" spans="2:5" ht="12">
      <c r="B61" s="32" t="s">
        <v>104</v>
      </c>
      <c r="C61" s="30" t="s">
        <v>105</v>
      </c>
      <c r="D61" s="13">
        <v>0</v>
      </c>
      <c r="E61" s="14">
        <v>0</v>
      </c>
    </row>
    <row r="62" spans="2:5" ht="12">
      <c r="B62" s="32" t="s">
        <v>106</v>
      </c>
      <c r="C62" s="30" t="s">
        <v>107</v>
      </c>
      <c r="D62" s="13">
        <v>0</v>
      </c>
      <c r="E62" s="14">
        <v>0</v>
      </c>
    </row>
    <row r="63" spans="2:5" ht="12">
      <c r="B63" s="33" t="s">
        <v>108</v>
      </c>
      <c r="C63" s="34" t="s">
        <v>109</v>
      </c>
      <c r="D63" s="13">
        <v>0</v>
      </c>
      <c r="E63" s="14">
        <v>0</v>
      </c>
    </row>
    <row r="64" spans="2:5" ht="12">
      <c r="B64" s="39" t="s">
        <v>110</v>
      </c>
      <c r="C64" s="40" t="s">
        <v>111</v>
      </c>
      <c r="D64" s="26">
        <f>D52+D53+D60+D61+D62+D63</f>
        <v>239974</v>
      </c>
      <c r="E64" s="26">
        <f>E52+E53+E60+E61+E62+E63</f>
        <v>183896</v>
      </c>
    </row>
    <row r="65" spans="2:5" ht="12">
      <c r="B65" s="39" t="s">
        <v>55</v>
      </c>
      <c r="C65" s="40" t="s">
        <v>112</v>
      </c>
      <c r="D65" s="26">
        <f>D45+D50+D64</f>
        <v>299075</v>
      </c>
      <c r="E65" s="26">
        <f>E45+E50+E64</f>
        <v>229397</v>
      </c>
    </row>
    <row r="66" spans="2:5" ht="12">
      <c r="B66" s="45" t="s">
        <v>113</v>
      </c>
      <c r="C66" s="46"/>
      <c r="D66" s="47">
        <f>D65-D32</f>
        <v>0</v>
      </c>
      <c r="E66" s="47">
        <f>E65-E32</f>
        <v>0</v>
      </c>
    </row>
    <row r="69" spans="2:5" ht="24" customHeight="1">
      <c r="B69" s="100" t="s">
        <v>115</v>
      </c>
      <c r="C69" s="100"/>
      <c r="D69" s="100" t="s">
        <v>156</v>
      </c>
      <c r="E69" s="100" t="s">
        <v>139</v>
      </c>
    </row>
    <row r="70" spans="2:5" ht="26.25" customHeight="1">
      <c r="B70" s="2" t="s">
        <v>140</v>
      </c>
      <c r="C70" s="2" t="s">
        <v>58</v>
      </c>
      <c r="D70" s="100"/>
      <c r="E70" s="100"/>
    </row>
    <row r="71" spans="2:5" ht="24">
      <c r="B71" s="62" t="s">
        <v>141</v>
      </c>
      <c r="C71" s="56"/>
      <c r="D71" s="69"/>
      <c r="E71" s="69"/>
    </row>
    <row r="72" spans="2:5" ht="48">
      <c r="B72" s="63" t="s">
        <v>172</v>
      </c>
      <c r="C72" s="57" t="s">
        <v>119</v>
      </c>
      <c r="D72" s="74">
        <v>130697</v>
      </c>
      <c r="E72" s="74">
        <v>540471</v>
      </c>
    </row>
    <row r="73" spans="2:5" ht="24">
      <c r="B73" s="64" t="s">
        <v>142</v>
      </c>
      <c r="C73" s="59" t="s">
        <v>120</v>
      </c>
      <c r="D73" s="74">
        <v>120154</v>
      </c>
      <c r="E73" s="74">
        <v>476123</v>
      </c>
    </row>
    <row r="74" spans="2:5" ht="12">
      <c r="B74" s="65" t="s">
        <v>121</v>
      </c>
      <c r="C74" s="61" t="s">
        <v>122</v>
      </c>
      <c r="D74" s="71">
        <f>IF(D72-ABS(D73)&gt;=0,D72-ABS(D73),CONCATENATE("(",ABS(D72-ABS(D73)),")"))</f>
        <v>10543</v>
      </c>
      <c r="E74" s="71">
        <f>IF(E72-ABS(E73)&gt;=0,E72-ABS(E73),CONCATENATE("(",ABS(E72-ABS(E73)),")"))</f>
        <v>64348</v>
      </c>
    </row>
    <row r="75" spans="2:5" ht="12">
      <c r="B75" s="66" t="s">
        <v>123</v>
      </c>
      <c r="C75" s="60" t="s">
        <v>124</v>
      </c>
      <c r="D75" s="74">
        <v>0</v>
      </c>
      <c r="E75" s="74">
        <v>4325</v>
      </c>
    </row>
    <row r="76" spans="2:5" ht="12">
      <c r="B76" s="64" t="s">
        <v>125</v>
      </c>
      <c r="C76" s="59" t="s">
        <v>126</v>
      </c>
      <c r="D76" s="74">
        <v>5262</v>
      </c>
      <c r="E76" s="74">
        <v>27466</v>
      </c>
    </row>
    <row r="77" spans="2:5" ht="12">
      <c r="B77" s="65" t="s">
        <v>143</v>
      </c>
      <c r="C77" s="61" t="s">
        <v>127</v>
      </c>
      <c r="D77" s="71">
        <f>IF((D72-ABS(D73)-ABS(D75)-ABS(D76))&gt;=0,D72-ABS(D73)-ABS(D75)-ABS(D76),CONCATENATE("(",ABS(D72-ABS(D73)-ABS(D75)-ABS(D76)),")"))</f>
        <v>5281</v>
      </c>
      <c r="E77" s="71">
        <f>IF((E72-ABS(E73)-ABS(E75)-ABS(E76))&gt;=0,E72-ABS(E73)-ABS(E75)-ABS(E76),CONCATENATE("(",ABS(E72-ABS(E73)-ABS(E75)-ABS(E76)),")"))</f>
        <v>32557</v>
      </c>
    </row>
    <row r="78" spans="2:5" ht="12">
      <c r="B78" s="62" t="s">
        <v>144</v>
      </c>
      <c r="C78" s="60"/>
      <c r="D78" s="69"/>
      <c r="E78" s="69"/>
    </row>
    <row r="79" spans="2:5" ht="12">
      <c r="B79" s="63" t="s">
        <v>128</v>
      </c>
      <c r="C79" s="57" t="s">
        <v>129</v>
      </c>
      <c r="D79" s="74">
        <v>0</v>
      </c>
      <c r="E79" s="74">
        <v>0</v>
      </c>
    </row>
    <row r="80" spans="2:5" ht="12">
      <c r="B80" s="63" t="s">
        <v>130</v>
      </c>
      <c r="C80" s="57" t="s">
        <v>131</v>
      </c>
      <c r="D80" s="74">
        <v>0</v>
      </c>
      <c r="E80" s="74">
        <v>0</v>
      </c>
    </row>
    <row r="81" spans="2:5" ht="12">
      <c r="B81" s="63" t="s">
        <v>132</v>
      </c>
      <c r="C81" s="57" t="s">
        <v>133</v>
      </c>
      <c r="D81" s="74">
        <v>0</v>
      </c>
      <c r="E81" s="74">
        <v>0</v>
      </c>
    </row>
    <row r="82" spans="2:5" ht="12">
      <c r="B82" s="63" t="s">
        <v>145</v>
      </c>
      <c r="C82" s="57" t="s">
        <v>134</v>
      </c>
      <c r="D82" s="74">
        <v>11460</v>
      </c>
      <c r="E82" s="74">
        <v>134247</v>
      </c>
    </row>
    <row r="83" spans="2:5" ht="12">
      <c r="B83" s="63" t="s">
        <v>146</v>
      </c>
      <c r="C83" s="57" t="s">
        <v>135</v>
      </c>
      <c r="D83" s="74">
        <v>11459</v>
      </c>
      <c r="E83" s="74">
        <v>139560</v>
      </c>
    </row>
    <row r="84" spans="2:5" ht="12">
      <c r="B84" s="63" t="s">
        <v>136</v>
      </c>
      <c r="C84" s="57" t="s">
        <v>8</v>
      </c>
      <c r="D84" s="74">
        <v>10</v>
      </c>
      <c r="E84" s="74">
        <v>609</v>
      </c>
    </row>
    <row r="85" spans="2:5" ht="12">
      <c r="B85" s="64" t="s">
        <v>137</v>
      </c>
      <c r="C85" s="59" t="s">
        <v>10</v>
      </c>
      <c r="D85" s="74">
        <v>1001</v>
      </c>
      <c r="E85" s="74">
        <v>7713</v>
      </c>
    </row>
    <row r="86" spans="2:5" ht="12">
      <c r="B86" s="4" t="s">
        <v>147</v>
      </c>
      <c r="C86" s="61" t="s">
        <v>14</v>
      </c>
      <c r="D86" s="71">
        <f>IF((D72-ABS(D73)-ABS(D75)-ABS(D76)+D79-ABS(D80)+D81+D82-ABS(D83)+D84-ABS(D85))&gt;=0,D72-ABS(D73)-ABS(D75)-ABS(D76)+D79-ABS(D80)+D81+D82-ABS(D83)+D84-ABS(D85),CONCATENATE("(",ABS(D72-ABS(D73)-ABS(D75)-ABS(D76)+D79-ABS(D80)+D81+D82-ABS(D83)+D84-ABS(D85)),")"))</f>
        <v>4291</v>
      </c>
      <c r="E86" s="71">
        <f>IF((E72-ABS(E73)-ABS(E75)-ABS(E76)+E79-ABS(E80)+E81+E82-ABS(E83)+E84-ABS(E85))&gt;=0,E72-ABS(E73)-ABS(E75)-ABS(E76)+E79-ABS(E80)+E81+E82-ABS(E83)+E84-ABS(E85),CONCATENATE("(",ABS(E72-ABS(E73)-ABS(E75)-ABS(E76)+E79-ABS(E80)+E81+E82-ABS(E83)+E84-ABS(E85)),")"))</f>
        <v>20140</v>
      </c>
    </row>
    <row r="87" spans="2:5" ht="12">
      <c r="B87" s="66" t="s">
        <v>118</v>
      </c>
      <c r="C87" s="60" t="s">
        <v>148</v>
      </c>
      <c r="D87" s="69"/>
      <c r="E87" s="69"/>
    </row>
    <row r="88" spans="2:5" ht="12">
      <c r="B88" s="63" t="s">
        <v>81</v>
      </c>
      <c r="C88" s="57" t="s">
        <v>149</v>
      </c>
      <c r="D88" s="72"/>
      <c r="E88" s="72"/>
    </row>
    <row r="89" spans="2:5" ht="12">
      <c r="B89" s="3" t="s">
        <v>138</v>
      </c>
      <c r="C89" s="57" t="s">
        <v>18</v>
      </c>
      <c r="D89" s="74">
        <v>440</v>
      </c>
      <c r="E89" s="74">
        <v>7435</v>
      </c>
    </row>
    <row r="90" spans="2:5" ht="12">
      <c r="B90" s="67"/>
      <c r="C90" s="59"/>
      <c r="D90" s="70"/>
      <c r="E90" s="70"/>
    </row>
    <row r="91" spans="2:5" ht="12">
      <c r="B91" s="4" t="s">
        <v>150</v>
      </c>
      <c r="C91" s="61" t="s">
        <v>20</v>
      </c>
      <c r="D91" s="71">
        <f>IF(VALUE(D86)+D87+D88-ABS(D89)&gt;=0,VALUE(D86)+D87+D88-ABS(D89),CONCATENATE("(",ABS(VALUE(D86)+D87+D88-ABS(D89)),")"))</f>
        <v>3851</v>
      </c>
      <c r="E91" s="71">
        <f>IF(VALUE(E86)+E87+E88-ABS(E89)&gt;=0,VALUE(E86)+E87+E88-ABS(E89),CONCATENATE("(",ABS(VALUE(E86)+E87+E88-ABS(E89)),")"))</f>
        <v>12705</v>
      </c>
    </row>
    <row r="92" spans="2:5" ht="12">
      <c r="B92" s="66" t="s">
        <v>151</v>
      </c>
      <c r="C92" s="60"/>
      <c r="D92" s="69"/>
      <c r="E92" s="69"/>
    </row>
    <row r="93" spans="2:5" ht="12">
      <c r="B93" s="63" t="s">
        <v>152</v>
      </c>
      <c r="C93" s="57" t="s">
        <v>153</v>
      </c>
      <c r="D93" s="72"/>
      <c r="E93" s="72"/>
    </row>
    <row r="94" spans="2:5" ht="12">
      <c r="B94" s="3" t="s">
        <v>154</v>
      </c>
      <c r="C94" s="57"/>
      <c r="D94" s="72"/>
      <c r="E94" s="72"/>
    </row>
    <row r="95" spans="2:5" ht="12">
      <c r="B95" s="68" t="s">
        <v>155</v>
      </c>
      <c r="C95" s="58"/>
      <c r="D95" s="73"/>
      <c r="E95" s="73"/>
    </row>
  </sheetData>
  <mergeCells count="5">
    <mergeCell ref="B3:E3"/>
    <mergeCell ref="B33:E33"/>
    <mergeCell ref="B69:C69"/>
    <mergeCell ref="D69:D70"/>
    <mergeCell ref="E69:E7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tabSelected="1" workbookViewId="0" topLeftCell="A1">
      <selection activeCell="F25" sqref="F25"/>
    </sheetView>
  </sheetViews>
  <sheetFormatPr defaultColWidth="9.00390625" defaultRowHeight="12.75"/>
  <cols>
    <col min="1" max="1" width="1.75390625" style="1" customWidth="1"/>
    <col min="2" max="2" width="4.75390625" style="1" customWidth="1"/>
    <col min="3" max="3" width="36.75390625" style="1" customWidth="1"/>
    <col min="4" max="5" width="12.75390625" style="1" customWidth="1"/>
    <col min="6" max="6" width="18.375" style="1" customWidth="1"/>
    <col min="7" max="16384" width="9.125" style="1" customWidth="1"/>
  </cols>
  <sheetData>
    <row r="1" spans="2:5" ht="14.25">
      <c r="B1" s="48" t="s">
        <v>157</v>
      </c>
      <c r="D1" s="49"/>
      <c r="E1" s="49"/>
    </row>
    <row r="2" spans="3:5" ht="12">
      <c r="C2" s="50"/>
      <c r="D2" s="51"/>
      <c r="E2" s="51"/>
    </row>
    <row r="3" spans="2:6" s="52" customFormat="1" ht="24.75" customHeight="1">
      <c r="B3" s="103" t="s">
        <v>114</v>
      </c>
      <c r="C3" s="103" t="s">
        <v>115</v>
      </c>
      <c r="D3" s="102" t="s">
        <v>181</v>
      </c>
      <c r="E3" s="102"/>
      <c r="F3" s="101" t="s">
        <v>158</v>
      </c>
    </row>
    <row r="4" spans="2:6" s="52" customFormat="1" ht="24.75" customHeight="1">
      <c r="B4" s="103"/>
      <c r="C4" s="103"/>
      <c r="D4" s="75" t="s">
        <v>116</v>
      </c>
      <c r="E4" s="75" t="s">
        <v>117</v>
      </c>
      <c r="F4" s="101"/>
    </row>
    <row r="5" spans="2:6" s="76" customFormat="1" ht="12">
      <c r="B5" s="77" t="s">
        <v>159</v>
      </c>
      <c r="C5" s="79" t="s">
        <v>160</v>
      </c>
      <c r="D5" s="82">
        <f>(Баланс!D28+Баланс!D29)/(Баланс!D64-Баланс!D61)</f>
        <v>0.14023185845133224</v>
      </c>
      <c r="E5" s="83">
        <f>(Баланс!E28+Баланс!E29)/(Баланс!E64-Баланс!E61)</f>
        <v>0.022110323226171315</v>
      </c>
      <c r="F5" s="81" t="s">
        <v>180</v>
      </c>
    </row>
    <row r="6" spans="2:6" s="76" customFormat="1" ht="12">
      <c r="B6" s="78" t="s">
        <v>161</v>
      </c>
      <c r="C6" s="80" t="s">
        <v>162</v>
      </c>
      <c r="D6" s="84">
        <f>(Баланс!D31-Баланс!D24)/Баланс!D64</f>
        <v>1.0032295165309575</v>
      </c>
      <c r="E6" s="85">
        <f>(Баланс!E31-Баланс!E24)/Баланс!E64</f>
        <v>1.1041240701265933</v>
      </c>
      <c r="F6" s="81" t="s">
        <v>179</v>
      </c>
    </row>
    <row r="7" spans="2:6" s="76" customFormat="1" ht="12">
      <c r="B7" s="78" t="s">
        <v>163</v>
      </c>
      <c r="C7" s="80" t="s">
        <v>164</v>
      </c>
      <c r="D7" s="84">
        <f>(Баланс!D45+Баланс!D61+Баланс!D62)/Баланс!D65</f>
        <v>0.197612638970158</v>
      </c>
      <c r="E7" s="85">
        <f>(Баланс!E45+Баланс!E61+Баланс!E62)/Баланс!E65</f>
        <v>0.19835045793972894</v>
      </c>
      <c r="F7" s="81" t="s">
        <v>169</v>
      </c>
    </row>
    <row r="8" spans="2:6" s="76" customFormat="1" ht="24">
      <c r="B8" s="78" t="s">
        <v>165</v>
      </c>
      <c r="C8" s="80" t="s">
        <v>166</v>
      </c>
      <c r="D8" s="86">
        <v>1</v>
      </c>
      <c r="E8" s="87">
        <v>1</v>
      </c>
      <c r="F8" s="81">
        <v>1</v>
      </c>
    </row>
    <row r="9" spans="2:6" s="76" customFormat="1" ht="12">
      <c r="B9" s="88" t="s">
        <v>167</v>
      </c>
      <c r="C9" s="89" t="s">
        <v>168</v>
      </c>
      <c r="D9" s="90">
        <f>Баланс!D91/Баланс!D72</f>
        <v>0.029465098663320505</v>
      </c>
      <c r="E9" s="91">
        <f>Баланс!E91/Баланс!E72</f>
        <v>0.023507274210827222</v>
      </c>
      <c r="F9" s="92" t="s">
        <v>169</v>
      </c>
    </row>
    <row r="10" spans="2:6" s="76" customFormat="1" ht="24">
      <c r="B10" s="93" t="s">
        <v>170</v>
      </c>
      <c r="C10" s="94" t="s">
        <v>171</v>
      </c>
      <c r="D10" s="95">
        <f>D5*0.2+D6*0.1+D7*0.15+D8*0.25+D9*0.3</f>
        <v>0.4168507487878821</v>
      </c>
      <c r="E10" s="96">
        <f>E5*0.2+E6*0.1+E7*0.15+E8*0.25+E9*0.3</f>
        <v>0.4016392226121011</v>
      </c>
      <c r="F10" s="97"/>
    </row>
    <row r="11" s="76" customFormat="1" ht="12"/>
    <row r="12" spans="3:5" ht="12">
      <c r="C12" s="53"/>
      <c r="D12" s="51"/>
      <c r="E12" s="51"/>
    </row>
    <row r="13" spans="2:5" ht="12">
      <c r="B13" s="54" t="s">
        <v>178</v>
      </c>
      <c r="D13" s="51"/>
      <c r="E13" s="51"/>
    </row>
    <row r="14" spans="3:5" ht="12">
      <c r="C14" s="55" t="s">
        <v>173</v>
      </c>
      <c r="D14" s="51"/>
      <c r="E14" s="51"/>
    </row>
    <row r="15" spans="3:5" ht="12">
      <c r="C15" s="55" t="s">
        <v>174</v>
      </c>
      <c r="D15" s="51"/>
      <c r="E15" s="51"/>
    </row>
    <row r="16" spans="3:5" ht="12">
      <c r="C16" s="55" t="s">
        <v>175</v>
      </c>
      <c r="D16" s="51"/>
      <c r="E16" s="51"/>
    </row>
    <row r="17" spans="3:5" ht="12">
      <c r="C17" s="55" t="s">
        <v>176</v>
      </c>
      <c r="D17" s="51"/>
      <c r="E17" s="51"/>
    </row>
    <row r="18" ht="12">
      <c r="C18" s="55" t="s">
        <v>177</v>
      </c>
    </row>
  </sheetData>
  <mergeCells count="4">
    <mergeCell ref="F3:F4"/>
    <mergeCell ref="D3:E3"/>
    <mergeCell ref="C3:C4"/>
    <mergeCell ref="B3:B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dcterms:created xsi:type="dcterms:W3CDTF">2010-01-31T15:16:44Z</dcterms:created>
  <dcterms:modified xsi:type="dcterms:W3CDTF">2011-02-05T11:11:28Z</dcterms:modified>
  <cp:category/>
  <cp:version/>
  <cp:contentType/>
  <cp:contentStatus/>
</cp:coreProperties>
</file>